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ebastian/Desktop/RSMN all data/Bridging study 2016/Data/Bioreliance/"/>
    </mc:Choice>
  </mc:AlternateContent>
  <xr:revisionPtr revIDLastSave="0" documentId="13_ncr:1_{D4A765FA-DFB1-0744-8D06-11D9E3008C2A}" xr6:coauthVersionLast="43" xr6:coauthVersionMax="43" xr10:uidLastSave="{00000000-0000-0000-0000-000000000000}"/>
  <bookViews>
    <workbookView xWindow="15920" yWindow="10380" windowWidth="28800" windowHeight="15200" tabRatio="500" xr2:uid="{00000000-000D-0000-FFFF-FFFF00000000}"/>
  </bookViews>
  <sheets>
    <sheet name="Blat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Y6" i="1" l="1"/>
  <c r="BD6" i="1" s="1"/>
  <c r="BF20" i="1"/>
  <c r="BE20" i="1"/>
  <c r="AY20" i="1"/>
  <c r="BD20" i="1" s="1"/>
  <c r="BC20" i="1"/>
  <c r="AQ20" i="1"/>
  <c r="AU20" i="1" s="1"/>
  <c r="AR20" i="1"/>
  <c r="AS20" i="1"/>
  <c r="AT20" i="1"/>
  <c r="T20" i="1"/>
  <c r="AG20" i="1" s="1"/>
  <c r="T6" i="1"/>
  <c r="W6" i="1" s="1"/>
  <c r="AG6" i="1"/>
  <c r="AJ6" i="1" s="1"/>
  <c r="U6" i="1"/>
  <c r="AH6" i="1" s="1"/>
  <c r="V6" i="1"/>
  <c r="AI6" i="1"/>
  <c r="U20" i="1"/>
  <c r="AH20" i="1"/>
  <c r="V20" i="1"/>
  <c r="AI20" i="1"/>
  <c r="W20" i="1"/>
  <c r="X6" i="1"/>
  <c r="Y6" i="1"/>
  <c r="X20" i="1"/>
  <c r="AA20" i="1" s="1"/>
  <c r="Y20" i="1"/>
  <c r="G20" i="1"/>
  <c r="F20" i="1"/>
  <c r="C20" i="1"/>
  <c r="A20" i="1"/>
  <c r="BE19" i="1"/>
  <c r="BC19" i="1" s="1"/>
  <c r="AY19" i="1"/>
  <c r="BD19" i="1" s="1"/>
  <c r="AQ19" i="1"/>
  <c r="AU19" i="1" s="1"/>
  <c r="AR19" i="1"/>
  <c r="AT19" i="1" s="1"/>
  <c r="AS19" i="1"/>
  <c r="T19" i="1"/>
  <c r="AG19" i="1" s="1"/>
  <c r="U19" i="1"/>
  <c r="AH19" i="1"/>
  <c r="AM19" i="1" s="1"/>
  <c r="V19" i="1"/>
  <c r="AI19" i="1"/>
  <c r="X19" i="1"/>
  <c r="Y19" i="1"/>
  <c r="G19" i="1"/>
  <c r="F19" i="1"/>
  <c r="C19" i="1"/>
  <c r="A19" i="1"/>
  <c r="BE18" i="1"/>
  <c r="AY18" i="1"/>
  <c r="BD18" i="1" s="1"/>
  <c r="BC18" i="1"/>
  <c r="AQ18" i="1"/>
  <c r="AU18" i="1" s="1"/>
  <c r="AR18" i="1"/>
  <c r="AT18" i="1" s="1"/>
  <c r="AS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J18" i="1"/>
  <c r="H18" i="1"/>
  <c r="G18" i="1"/>
  <c r="F18" i="1"/>
  <c r="D18" i="1"/>
  <c r="C18" i="1"/>
  <c r="A18" i="1"/>
  <c r="BE17" i="1"/>
  <c r="AY17" i="1"/>
  <c r="BD17" i="1"/>
  <c r="BC17" i="1"/>
  <c r="AQ17" i="1"/>
  <c r="AR17" i="1"/>
  <c r="AU17" i="1" s="1"/>
  <c r="AS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J17" i="1"/>
  <c r="H17" i="1"/>
  <c r="G17" i="1"/>
  <c r="F17" i="1"/>
  <c r="D17" i="1"/>
  <c r="C17" i="1"/>
  <c r="A17" i="1"/>
  <c r="BE16" i="1"/>
  <c r="AY16" i="1"/>
  <c r="BD16" i="1"/>
  <c r="BC16" i="1"/>
  <c r="AQ16" i="1"/>
  <c r="AR16" i="1"/>
  <c r="AT16" i="1" s="1"/>
  <c r="AS16" i="1"/>
  <c r="AU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J16" i="1"/>
  <c r="H16" i="1"/>
  <c r="G16" i="1"/>
  <c r="F16" i="1"/>
  <c r="D16" i="1"/>
  <c r="C16" i="1"/>
  <c r="A16" i="1"/>
  <c r="BE15" i="1"/>
  <c r="AY15" i="1"/>
  <c r="BD15" i="1"/>
  <c r="BC15" i="1"/>
  <c r="AQ15" i="1"/>
  <c r="AU15" i="1" s="1"/>
  <c r="AR15" i="1"/>
  <c r="AS15" i="1"/>
  <c r="AT15" i="1"/>
  <c r="T15" i="1"/>
  <c r="AG15" i="1"/>
  <c r="U15" i="1"/>
  <c r="AH15" i="1" s="1"/>
  <c r="V15" i="1"/>
  <c r="Y15" i="1" s="1"/>
  <c r="AI15" i="1"/>
  <c r="AN15" i="1" s="1"/>
  <c r="W15" i="1"/>
  <c r="X15" i="1"/>
  <c r="J15" i="1"/>
  <c r="H15" i="1"/>
  <c r="G15" i="1"/>
  <c r="F15" i="1"/>
  <c r="D15" i="1"/>
  <c r="C15" i="1"/>
  <c r="A15" i="1"/>
  <c r="BE14" i="1"/>
  <c r="AY14" i="1"/>
  <c r="BD14" i="1" s="1"/>
  <c r="BC14" i="1"/>
  <c r="AQ14" i="1"/>
  <c r="AU14" i="1" s="1"/>
  <c r="AR14" i="1"/>
  <c r="AT14" i="1" s="1"/>
  <c r="AS14" i="1"/>
  <c r="T14" i="1"/>
  <c r="AG14" i="1" s="1"/>
  <c r="AJ14" i="1" s="1"/>
  <c r="U14" i="1"/>
  <c r="AH14" i="1"/>
  <c r="V14" i="1"/>
  <c r="Y14" i="1" s="1"/>
  <c r="AI14" i="1"/>
  <c r="X14" i="1"/>
  <c r="J14" i="1"/>
  <c r="H14" i="1"/>
  <c r="C14" i="1" s="1"/>
  <c r="G14" i="1"/>
  <c r="F14" i="1"/>
  <c r="D14" i="1"/>
  <c r="A14" i="1"/>
  <c r="BE13" i="1"/>
  <c r="AY13" i="1"/>
  <c r="BD13" i="1"/>
  <c r="BC13" i="1"/>
  <c r="AQ13" i="1"/>
  <c r="AR13" i="1"/>
  <c r="AS13" i="1"/>
  <c r="T13" i="1"/>
  <c r="AG13" i="1"/>
  <c r="U13" i="1"/>
  <c r="AH13" i="1"/>
  <c r="AM13" i="1" s="1"/>
  <c r="V13" i="1"/>
  <c r="AI13" i="1"/>
  <c r="AN13" i="1"/>
  <c r="W13" i="1"/>
  <c r="X13" i="1"/>
  <c r="Y13" i="1"/>
  <c r="AA13" i="1"/>
  <c r="J13" i="1"/>
  <c r="H13" i="1"/>
  <c r="G13" i="1"/>
  <c r="F13" i="1"/>
  <c r="D13" i="1"/>
  <c r="C13" i="1"/>
  <c r="A13" i="1"/>
  <c r="BE12" i="1"/>
  <c r="AY12" i="1"/>
  <c r="BD12" i="1"/>
  <c r="BC12" i="1"/>
  <c r="AQ12" i="1"/>
  <c r="AR12" i="1"/>
  <c r="AS12" i="1"/>
  <c r="AU12" i="1"/>
  <c r="T12" i="1"/>
  <c r="AG12" i="1"/>
  <c r="U12" i="1"/>
  <c r="AH12" i="1"/>
  <c r="V12" i="1"/>
  <c r="AI12" i="1" s="1"/>
  <c r="W12" i="1"/>
  <c r="X12" i="1"/>
  <c r="Y12" i="1"/>
  <c r="J12" i="1"/>
  <c r="H12" i="1"/>
  <c r="G12" i="1"/>
  <c r="F12" i="1"/>
  <c r="D12" i="1"/>
  <c r="C12" i="1"/>
  <c r="A12" i="1"/>
  <c r="BE11" i="1"/>
  <c r="BC11" i="1" s="1"/>
  <c r="AY11" i="1"/>
  <c r="BD11" i="1"/>
  <c r="AQ11" i="1"/>
  <c r="AU11" i="1" s="1"/>
  <c r="AR11" i="1"/>
  <c r="AS11" i="1"/>
  <c r="AT11" i="1"/>
  <c r="T11" i="1"/>
  <c r="AG11" i="1"/>
  <c r="U11" i="1"/>
  <c r="AH11" i="1" s="1"/>
  <c r="V11" i="1"/>
  <c r="Y11" i="1" s="1"/>
  <c r="W11" i="1"/>
  <c r="J11" i="1"/>
  <c r="H11" i="1"/>
  <c r="G11" i="1"/>
  <c r="F11" i="1"/>
  <c r="D11" i="1"/>
  <c r="C11" i="1"/>
  <c r="A11" i="1"/>
  <c r="BE10" i="1"/>
  <c r="BC10" i="1" s="1"/>
  <c r="AY10" i="1"/>
  <c r="BD10" i="1" s="1"/>
  <c r="AQ10" i="1"/>
  <c r="AR10" i="1"/>
  <c r="AS10" i="1"/>
  <c r="T10" i="1"/>
  <c r="U10" i="1"/>
  <c r="AH10" i="1" s="1"/>
  <c r="AM10" i="1" s="1"/>
  <c r="V10" i="1"/>
  <c r="Y10" i="1" s="1"/>
  <c r="AI10" i="1"/>
  <c r="AN10" i="1"/>
  <c r="J10" i="1"/>
  <c r="H10" i="1"/>
  <c r="G10" i="1"/>
  <c r="F10" i="1"/>
  <c r="D10" i="1"/>
  <c r="C10" i="1"/>
  <c r="A10" i="1"/>
  <c r="BE9" i="1"/>
  <c r="BC9" i="1" s="1"/>
  <c r="AY9" i="1"/>
  <c r="BD9" i="1"/>
  <c r="AQ9" i="1"/>
  <c r="AR9" i="1"/>
  <c r="AS9" i="1"/>
  <c r="T9" i="1"/>
  <c r="AG9" i="1" s="1"/>
  <c r="U9" i="1"/>
  <c r="AH9" i="1"/>
  <c r="AM9" i="1"/>
  <c r="V9" i="1"/>
  <c r="AI9" i="1"/>
  <c r="X9" i="1"/>
  <c r="Y9" i="1"/>
  <c r="J9" i="1"/>
  <c r="H9" i="1"/>
  <c r="G9" i="1"/>
  <c r="F9" i="1"/>
  <c r="D9" i="1"/>
  <c r="C9" i="1"/>
  <c r="A9" i="1"/>
  <c r="BE8" i="1"/>
  <c r="AY8" i="1"/>
  <c r="BD8" i="1"/>
  <c r="BC8" i="1"/>
  <c r="AQ8" i="1"/>
  <c r="AR8" i="1"/>
  <c r="AT8" i="1" s="1"/>
  <c r="AS8" i="1"/>
  <c r="AU8" i="1"/>
  <c r="T8" i="1"/>
  <c r="AG8" i="1"/>
  <c r="U8" i="1"/>
  <c r="AH8" i="1"/>
  <c r="AM8" i="1"/>
  <c r="V8" i="1"/>
  <c r="AI8" i="1" s="1"/>
  <c r="W8" i="1"/>
  <c r="X8" i="1"/>
  <c r="Y8" i="1"/>
  <c r="J8" i="1"/>
  <c r="H8" i="1"/>
  <c r="G8" i="1"/>
  <c r="F8" i="1"/>
  <c r="D8" i="1"/>
  <c r="C8" i="1"/>
  <c r="A8" i="1"/>
  <c r="BE7" i="1"/>
  <c r="BC7" i="1" s="1"/>
  <c r="AY7" i="1"/>
  <c r="BD7" i="1"/>
  <c r="AQ7" i="1"/>
  <c r="AU7" i="1" s="1"/>
  <c r="AR7" i="1"/>
  <c r="AS7" i="1"/>
  <c r="AT7" i="1"/>
  <c r="T7" i="1"/>
  <c r="AG7" i="1"/>
  <c r="U7" i="1"/>
  <c r="AH7" i="1" s="1"/>
  <c r="AK7" i="1" s="1"/>
  <c r="V7" i="1"/>
  <c r="Y7" i="1" s="1"/>
  <c r="AI7" i="1"/>
  <c r="AN7" i="1" s="1"/>
  <c r="W7" i="1"/>
  <c r="J7" i="1"/>
  <c r="H7" i="1"/>
  <c r="G7" i="1"/>
  <c r="F7" i="1"/>
  <c r="D7" i="1"/>
  <c r="C7" i="1"/>
  <c r="A7" i="1"/>
  <c r="BE6" i="1"/>
  <c r="BC6" i="1" s="1"/>
  <c r="AQ6" i="1"/>
  <c r="AR6" i="1"/>
  <c r="AS6" i="1"/>
  <c r="AU6" i="1" s="1"/>
  <c r="AK6" i="1"/>
  <c r="J6" i="1"/>
  <c r="H6" i="1"/>
  <c r="G6" i="1"/>
  <c r="F6" i="1"/>
  <c r="D6" i="1"/>
  <c r="C6" i="1"/>
  <c r="A6" i="1"/>
  <c r="I5" i="1"/>
  <c r="H5" i="1"/>
  <c r="AB8" i="1" l="1"/>
  <c r="AL9" i="1"/>
  <c r="AK9" i="1"/>
  <c r="AJ9" i="1"/>
  <c r="AD11" i="1"/>
  <c r="AD20" i="1"/>
  <c r="AL15" i="1"/>
  <c r="AN20" i="1"/>
  <c r="AN19" i="1"/>
  <c r="AN6" i="1"/>
  <c r="AT6" i="1"/>
  <c r="X10" i="1"/>
  <c r="AU10" i="1"/>
  <c r="AM11" i="1"/>
  <c r="Z12" i="1"/>
  <c r="Z13" i="1"/>
  <c r="AT13" i="1"/>
  <c r="AM6" i="1"/>
  <c r="W9" i="1"/>
  <c r="AD10" i="1"/>
  <c r="AT10" i="1"/>
  <c r="X11" i="1"/>
  <c r="AL11" i="1"/>
  <c r="AN12" i="1"/>
  <c r="AJ13" i="1"/>
  <c r="AL13" i="1"/>
  <c r="AK13" i="1"/>
  <c r="AU13" i="1"/>
  <c r="AM15" i="1"/>
  <c r="AK15" i="1"/>
  <c r="AK19" i="1"/>
  <c r="AL19" i="1"/>
  <c r="AJ19" i="1"/>
  <c r="AD6" i="1"/>
  <c r="AK20" i="1"/>
  <c r="AL20" i="1"/>
  <c r="AJ20" i="1"/>
  <c r="AJ7" i="1"/>
  <c r="AK8" i="1"/>
  <c r="AJ8" i="1"/>
  <c r="AK14" i="1"/>
  <c r="AL14" i="1"/>
  <c r="AD19" i="1"/>
  <c r="AN9" i="1"/>
  <c r="AG10" i="1"/>
  <c r="W10" i="1"/>
  <c r="Z6" i="1"/>
  <c r="AD7" i="1" s="1"/>
  <c r="AA6" i="1"/>
  <c r="AM7" i="1"/>
  <c r="Z8" i="1"/>
  <c r="AT9" i="1"/>
  <c r="AA12" i="1"/>
  <c r="AL12" i="1"/>
  <c r="AM14" i="1"/>
  <c r="AB6" i="1"/>
  <c r="X7" i="1"/>
  <c r="AL7" i="1"/>
  <c r="AA8" i="1"/>
  <c r="AN8" i="1"/>
  <c r="AL8" i="1"/>
  <c r="AU9" i="1"/>
  <c r="AI11" i="1"/>
  <c r="AJ11" i="1"/>
  <c r="AM12" i="1"/>
  <c r="AK12" i="1"/>
  <c r="AJ12" i="1"/>
  <c r="AT12" i="1"/>
  <c r="AN14" i="1"/>
  <c r="AJ15" i="1"/>
  <c r="AC6" i="1"/>
  <c r="AM20" i="1"/>
  <c r="AL6" i="1"/>
  <c r="AA15" i="1"/>
  <c r="AT17" i="1"/>
  <c r="Z20" i="1"/>
  <c r="Z15" i="1"/>
  <c r="W14" i="1"/>
  <c r="W19" i="1"/>
  <c r="AO8" i="1" l="1"/>
  <c r="AP8" i="1"/>
  <c r="AO12" i="1"/>
  <c r="AP12" i="1"/>
  <c r="AA10" i="1"/>
  <c r="AB10" i="1"/>
  <c r="Z10" i="1"/>
  <c r="AA19" i="1"/>
  <c r="AB19" i="1"/>
  <c r="Z19" i="1"/>
  <c r="AP14" i="1"/>
  <c r="AO14" i="1"/>
  <c r="AB9" i="1"/>
  <c r="Z9" i="1"/>
  <c r="AA9" i="1"/>
  <c r="AA14" i="1"/>
  <c r="AB14" i="1"/>
  <c r="Z14" i="1"/>
  <c r="AO13" i="1"/>
  <c r="AP13" i="1"/>
  <c r="AB13" i="1"/>
  <c r="AC7" i="1"/>
  <c r="AA7" i="1"/>
  <c r="Z7" i="1"/>
  <c r="AO9" i="1"/>
  <c r="AP9" i="1"/>
  <c r="AN11" i="1"/>
  <c r="AP11" i="1" s="1"/>
  <c r="AK11" i="1"/>
  <c r="AF6" i="1"/>
  <c r="AE6" i="1"/>
  <c r="AL10" i="1"/>
  <c r="AK10" i="1"/>
  <c r="AJ10" i="1"/>
  <c r="AO11" i="1"/>
  <c r="AB15" i="1"/>
  <c r="AC12" i="1"/>
  <c r="AC8" i="1"/>
  <c r="AE8" i="1" s="1"/>
  <c r="AC20" i="1"/>
  <c r="AC19" i="1"/>
  <c r="AC13" i="1"/>
  <c r="AB11" i="1"/>
  <c r="AB12" i="1"/>
  <c r="AC14" i="1"/>
  <c r="AB7" i="1"/>
  <c r="AC9" i="1"/>
  <c r="AD8" i="1"/>
  <c r="AC11" i="1"/>
  <c r="AA11" i="1"/>
  <c r="Z11" i="1"/>
  <c r="AC10" i="1"/>
  <c r="AP6" i="1"/>
  <c r="AO6" i="1"/>
  <c r="AD9" i="1"/>
  <c r="AP7" i="1"/>
  <c r="AO7" i="1"/>
  <c r="AD13" i="1"/>
  <c r="AD15" i="1"/>
  <c r="AB20" i="1"/>
  <c r="AP20" i="1"/>
  <c r="AO20" i="1"/>
  <c r="AP19" i="1"/>
  <c r="AO19" i="1"/>
  <c r="AC15" i="1"/>
  <c r="AD14" i="1"/>
  <c r="AO15" i="1"/>
  <c r="AP15" i="1"/>
  <c r="AD12" i="1"/>
  <c r="AF8" i="1" l="1"/>
  <c r="AE15" i="1"/>
  <c r="AF15" i="1"/>
  <c r="AF10" i="1"/>
  <c r="AE10" i="1"/>
  <c r="AE11" i="1"/>
  <c r="AF11" i="1"/>
  <c r="AE7" i="1"/>
  <c r="AF7" i="1"/>
  <c r="AP10" i="1"/>
  <c r="AO10" i="1"/>
  <c r="AF20" i="1"/>
  <c r="AE20" i="1"/>
  <c r="AF12" i="1"/>
  <c r="AE12" i="1"/>
  <c r="AF13" i="1"/>
  <c r="AE13" i="1"/>
  <c r="AF14" i="1"/>
  <c r="AE14" i="1"/>
  <c r="AF9" i="1"/>
  <c r="AE9" i="1"/>
  <c r="AF19" i="1"/>
  <c r="AE19" i="1"/>
</calcChain>
</file>

<file path=xl/sharedStrings.xml><?xml version="1.0" encoding="utf-8"?>
<sst xmlns="http://schemas.openxmlformats.org/spreadsheetml/2006/main" count="96" uniqueCount="81">
  <si>
    <t>Study#</t>
  </si>
  <si>
    <t>AE22EA.358NGLP.BTL C2</t>
  </si>
  <si>
    <t>TA ID</t>
  </si>
  <si>
    <t>Vinylcyclohexene dioxide</t>
  </si>
  <si>
    <t>TA Solvent</t>
  </si>
  <si>
    <t>Acetone</t>
  </si>
  <si>
    <t xml:space="preserve"> </t>
  </si>
  <si>
    <t>Doses Tested</t>
  </si>
  <si>
    <t>TA Lot</t>
  </si>
  <si>
    <t>BCBQ4705V</t>
  </si>
  <si>
    <t>Donor ID</t>
  </si>
  <si>
    <t>Treatment (hr)</t>
  </si>
  <si>
    <t>Con.C</t>
  </si>
  <si>
    <t>%</t>
  </si>
  <si>
    <t>Project</t>
  </si>
  <si>
    <t xml:space="preserve"> Study Code</t>
  </si>
  <si>
    <t>Donor</t>
  </si>
  <si>
    <t xml:space="preserve">Lot </t>
  </si>
  <si>
    <t>ET50</t>
  </si>
  <si>
    <t>Cyto B Conc. (µg/ml)</t>
  </si>
  <si>
    <t>Solvent Cyto B</t>
  </si>
  <si>
    <t>Solvent for Test Article</t>
  </si>
  <si>
    <t>Toxicity  # &gt;2N    G1</t>
  </si>
  <si>
    <t>Toxicity  # &gt;2N    G2</t>
  </si>
  <si>
    <t>Toxicity &gt;2N    G3</t>
  </si>
  <si>
    <t>Toxicity    # 1N         G1</t>
  </si>
  <si>
    <t>Toxicity    # 1N          G2</t>
  </si>
  <si>
    <t>Toxicity # 1N     G3</t>
  </si>
  <si>
    <t>Toxicity    # 2N       G1</t>
  </si>
  <si>
    <t>Toxicity    # 2N       G2</t>
  </si>
  <si>
    <t>Toxicity    # 2N       G3</t>
  </si>
  <si>
    <t>Toxicity        Total Cells Counted G1</t>
  </si>
  <si>
    <t>Toxicity Total Cells Counted G2</t>
  </si>
  <si>
    <t>Toxicity Total Cells Counted G3</t>
  </si>
  <si>
    <t>G1 CBPI</t>
  </si>
  <si>
    <t>G2 CBPI</t>
  </si>
  <si>
    <t>G3 CBPI</t>
  </si>
  <si>
    <t>Avg. CBPI</t>
  </si>
  <si>
    <t>SD of CBPI</t>
  </si>
  <si>
    <t>G1  % Relative CPBI</t>
  </si>
  <si>
    <t>G2  % Relative CPBI</t>
  </si>
  <si>
    <t>G3  % Relative CPBI</t>
  </si>
  <si>
    <t>Avg. % Relative CPBI</t>
  </si>
  <si>
    <t>Std Dev % Relative CPBI</t>
  </si>
  <si>
    <t>G1 Bi%</t>
  </si>
  <si>
    <t>G2 Bi%</t>
  </si>
  <si>
    <t>G3 Bi%</t>
  </si>
  <si>
    <t>Avg. Bi%</t>
  </si>
  <si>
    <t>Std Dev</t>
  </si>
  <si>
    <t>G1 Relative % Binuc.</t>
  </si>
  <si>
    <t>G2 Relative % Binuc.</t>
  </si>
  <si>
    <t>G3 Relative % Binuc.</t>
  </si>
  <si>
    <t>Avg. Relative % Binuc.</t>
  </si>
  <si>
    <t>SD of Relative % Binuc.</t>
  </si>
  <si>
    <t>G1 MN%</t>
  </si>
  <si>
    <t>G2 MN%</t>
  </si>
  <si>
    <t>G3 MN%</t>
  </si>
  <si>
    <t>Avg. MN%</t>
  </si>
  <si>
    <t>G1 MN</t>
  </si>
  <si>
    <t>G2 MN</t>
  </si>
  <si>
    <t>G3 MN</t>
  </si>
  <si>
    <t>Total MN</t>
  </si>
  <si>
    <t>G1 Total BN</t>
  </si>
  <si>
    <t>G2 Total BN</t>
  </si>
  <si>
    <t>G3 Total BN</t>
  </si>
  <si>
    <t>MN/1000 BN</t>
  </si>
  <si>
    <t>Total BN</t>
  </si>
  <si>
    <t>P value</t>
  </si>
  <si>
    <t>MMC,5 µg/mL</t>
  </si>
  <si>
    <t>MMC,6 µg/mL</t>
  </si>
  <si>
    <t/>
  </si>
  <si>
    <t>CA</t>
  </si>
  <si>
    <t>0.1669</t>
  </si>
  <si>
    <t>0.1131</t>
  </si>
  <si>
    <t>0.02854</t>
  </si>
  <si>
    <t>0.01055</t>
  </si>
  <si>
    <t>0.1717</t>
  </si>
  <si>
    <t>0.04597</t>
  </si>
  <si>
    <t>&lt; 2.2e-16</t>
  </si>
  <si>
    <t>0.1557305</t>
  </si>
  <si>
    <t>catt_exact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</si>
</sst>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0.0000"/>
  </numFmts>
  <fonts count="7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color rgb="FF0000FF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2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0" borderId="0" xfId="0" applyAlignment="1" applyProtection="1">
      <protection locked="0"/>
    </xf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0" xfId="0" applyProtection="1">
      <protection locked="0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2" fontId="3" fillId="0" borderId="2" xfId="0" applyNumberFormat="1" applyFont="1" applyFill="1" applyBorder="1" applyAlignment="1">
      <alignment horizontal="center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3" borderId="2" xfId="0" applyFont="1" applyFill="1" applyBorder="1" applyAlignment="1" applyProtection="1">
      <alignment horizontal="center"/>
      <protection locked="0"/>
    </xf>
    <xf numFmtId="0" fontId="0" fillId="0" borderId="2" xfId="0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2" fontId="1" fillId="4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>
      <alignment horizontal="center"/>
    </xf>
    <xf numFmtId="1" fontId="4" fillId="3" borderId="2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/>
    <xf numFmtId="2" fontId="1" fillId="3" borderId="2" xfId="0" applyNumberFormat="1" applyFont="1" applyFill="1" applyBorder="1" applyAlignment="1" applyProtection="1">
      <alignment horizontal="center"/>
      <protection locked="0"/>
    </xf>
    <xf numFmtId="166" fontId="3" fillId="0" borderId="2" xfId="0" applyNumberFormat="1" applyFont="1" applyFill="1" applyBorder="1"/>
    <xf numFmtId="1" fontId="2" fillId="3" borderId="2" xfId="0" applyNumberFormat="1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</cellXfs>
  <cellStyles count="3">
    <cellStyle name="Besuchter Hyperlink" xfId="2" builtinId="9" hidden="1"/>
    <cellStyle name="Link" xfId="1" builtinId="8" hidden="1"/>
    <cellStyle name="Standard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strike/>
        <condense val="0"/>
        <extend val="0"/>
      </font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927100</xdr:colOff>
      <xdr:row>0</xdr:row>
      <xdr:rowOff>177800</xdr:rowOff>
    </xdr:from>
    <xdr:to>
      <xdr:col>4</xdr:col>
      <xdr:colOff>673100</xdr:colOff>
      <xdr:row>2</xdr:row>
      <xdr:rowOff>152400</xdr:rowOff>
    </xdr:to>
    <xdr:pic>
      <xdr:nvPicPr>
        <xdr:cNvPr id="2" name="CommandButton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8900" y="152400"/>
          <a:ext cx="1003300" cy="3048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xmlns="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21"/>
  <sheetViews>
    <sheetView tabSelected="1" topLeftCell="AS1" workbookViewId="0">
      <selection activeCell="BI6" sqref="BI6"/>
    </sheetView>
  </sheetViews>
  <sheetFormatPr baseColWidth="10" defaultRowHeight="16" x14ac:dyDescent="0.2"/>
  <sheetData>
    <row r="1" spans="1:61" x14ac:dyDescent="0.2">
      <c r="A1" t="s">
        <v>0</v>
      </c>
      <c r="B1" s="27" t="s">
        <v>1</v>
      </c>
      <c r="C1" s="28"/>
      <c r="D1" s="28"/>
      <c r="G1" t="s">
        <v>2</v>
      </c>
      <c r="H1" s="1" t="s">
        <v>3</v>
      </c>
      <c r="J1" t="s">
        <v>4</v>
      </c>
      <c r="K1" s="2" t="s">
        <v>5</v>
      </c>
      <c r="L1" s="3"/>
      <c r="M1" s="3"/>
      <c r="N1" t="s">
        <v>6</v>
      </c>
      <c r="BF1" s="4"/>
    </row>
    <row r="2" spans="1:61" x14ac:dyDescent="0.2">
      <c r="A2" t="s">
        <v>7</v>
      </c>
      <c r="B2" s="5"/>
      <c r="D2" t="s">
        <v>6</v>
      </c>
      <c r="G2" t="s">
        <v>8</v>
      </c>
      <c r="H2" s="1" t="s">
        <v>9</v>
      </c>
      <c r="J2" t="s">
        <v>10</v>
      </c>
      <c r="K2" s="6">
        <v>1188</v>
      </c>
      <c r="BF2" s="4"/>
    </row>
    <row r="3" spans="1:61" x14ac:dyDescent="0.2">
      <c r="A3" t="s">
        <v>11</v>
      </c>
      <c r="B3" s="6">
        <v>72</v>
      </c>
      <c r="G3" t="s">
        <v>12</v>
      </c>
      <c r="H3" s="7" t="s">
        <v>13</v>
      </c>
      <c r="BF3" s="4"/>
    </row>
    <row r="4" spans="1:61" x14ac:dyDescent="0.2">
      <c r="BF4" s="4"/>
    </row>
    <row r="5" spans="1:61" ht="99" x14ac:dyDescent="0.2">
      <c r="A5" s="8" t="s">
        <v>14</v>
      </c>
      <c r="B5" s="9" t="s">
        <v>15</v>
      </c>
      <c r="C5" s="8" t="s">
        <v>16</v>
      </c>
      <c r="D5" s="8" t="s">
        <v>17</v>
      </c>
      <c r="E5" s="8" t="s">
        <v>18</v>
      </c>
      <c r="F5" s="9" t="s">
        <v>19</v>
      </c>
      <c r="G5" s="9" t="s">
        <v>20</v>
      </c>
      <c r="H5" s="9" t="str">
        <f>"Coded Chemicals "&amp;B3&amp;" hr harvest / "&amp;B3&amp;" hr CytB Test Article Name"</f>
        <v>Coded Chemicals 72 hr harvest / 72 hr CytB Test Article Name</v>
      </c>
      <c r="I5" s="9" t="str">
        <f>"Test Article Conc. ("&amp;H3&amp;")"</f>
        <v>Test Article Conc. (%)</v>
      </c>
      <c r="J5" s="9" t="s">
        <v>21</v>
      </c>
      <c r="K5" s="9" t="s">
        <v>22</v>
      </c>
      <c r="L5" s="9" t="s">
        <v>23</v>
      </c>
      <c r="M5" s="9" t="s">
        <v>24</v>
      </c>
      <c r="N5" s="9" t="s">
        <v>25</v>
      </c>
      <c r="O5" s="9" t="s">
        <v>26</v>
      </c>
      <c r="P5" s="9" t="s">
        <v>27</v>
      </c>
      <c r="Q5" s="9" t="s">
        <v>28</v>
      </c>
      <c r="R5" s="9" t="s">
        <v>29</v>
      </c>
      <c r="S5" s="9" t="s">
        <v>30</v>
      </c>
      <c r="T5" s="9" t="s">
        <v>31</v>
      </c>
      <c r="U5" s="9" t="s">
        <v>32</v>
      </c>
      <c r="V5" s="9" t="s">
        <v>33</v>
      </c>
      <c r="W5" s="9" t="s">
        <v>34</v>
      </c>
      <c r="X5" s="9" t="s">
        <v>35</v>
      </c>
      <c r="Y5" s="9" t="s">
        <v>36</v>
      </c>
      <c r="Z5" s="9" t="s">
        <v>37</v>
      </c>
      <c r="AA5" s="9" t="s">
        <v>38</v>
      </c>
      <c r="AB5" s="9" t="s">
        <v>39</v>
      </c>
      <c r="AC5" s="9" t="s">
        <v>40</v>
      </c>
      <c r="AD5" s="9" t="s">
        <v>41</v>
      </c>
      <c r="AE5" s="9" t="s">
        <v>42</v>
      </c>
      <c r="AF5" s="9" t="s">
        <v>43</v>
      </c>
      <c r="AG5" s="8" t="s">
        <v>44</v>
      </c>
      <c r="AH5" s="8" t="s">
        <v>45</v>
      </c>
      <c r="AI5" s="8" t="s">
        <v>46</v>
      </c>
      <c r="AJ5" s="8" t="s">
        <v>47</v>
      </c>
      <c r="AK5" s="8" t="s">
        <v>48</v>
      </c>
      <c r="AL5" s="9" t="s">
        <v>49</v>
      </c>
      <c r="AM5" s="9" t="s">
        <v>50</v>
      </c>
      <c r="AN5" s="9" t="s">
        <v>51</v>
      </c>
      <c r="AO5" s="9" t="s">
        <v>52</v>
      </c>
      <c r="AP5" s="9" t="s">
        <v>53</v>
      </c>
      <c r="AQ5" s="8" t="s">
        <v>54</v>
      </c>
      <c r="AR5" s="8" t="s">
        <v>55</v>
      </c>
      <c r="AS5" s="8" t="s">
        <v>56</v>
      </c>
      <c r="AT5" s="8" t="s">
        <v>57</v>
      </c>
      <c r="AU5" s="8" t="s">
        <v>48</v>
      </c>
      <c r="AV5" s="8" t="s">
        <v>58</v>
      </c>
      <c r="AW5" s="8" t="s">
        <v>59</v>
      </c>
      <c r="AX5" s="8" t="s">
        <v>60</v>
      </c>
      <c r="AY5" s="8" t="s">
        <v>61</v>
      </c>
      <c r="AZ5" s="9" t="s">
        <v>62</v>
      </c>
      <c r="BA5" s="9" t="s">
        <v>63</v>
      </c>
      <c r="BB5" s="9" t="s">
        <v>64</v>
      </c>
      <c r="BC5" s="10" t="s">
        <v>65</v>
      </c>
      <c r="BD5" s="11" t="s">
        <v>61</v>
      </c>
      <c r="BE5" s="8" t="s">
        <v>66</v>
      </c>
      <c r="BF5" s="8" t="s">
        <v>67</v>
      </c>
      <c r="BH5" t="s">
        <v>71</v>
      </c>
      <c r="BI5" t="s">
        <v>80</v>
      </c>
    </row>
    <row r="6" spans="1:61" x14ac:dyDescent="0.2">
      <c r="A6" s="12" t="str">
        <f>IF(I6="","",$B$1)</f>
        <v>AE22EA.358NGLP.BTL C2</v>
      </c>
      <c r="B6" s="12"/>
      <c r="C6" s="12">
        <f>IF(H6="","",$K$2)</f>
        <v>1188</v>
      </c>
      <c r="D6" s="12" t="str">
        <f>IF(I6="","",$H$2)</f>
        <v>BCBQ4705V</v>
      </c>
      <c r="E6" s="11"/>
      <c r="F6" s="12">
        <f>IF(I6="","",3)</f>
        <v>3</v>
      </c>
      <c r="G6" s="12" t="str">
        <f>IF($I6="","","DMSO")</f>
        <v>DMSO</v>
      </c>
      <c r="H6" s="12" t="str">
        <f>IF($I6="","",$H$1)</f>
        <v>Vinylcyclohexene dioxide</v>
      </c>
      <c r="I6" s="13">
        <v>0</v>
      </c>
      <c r="J6" s="12" t="str">
        <f>IF($I6="","",$K$1)</f>
        <v>Acetone</v>
      </c>
      <c r="K6" s="14">
        <v>34</v>
      </c>
      <c r="L6" s="14">
        <v>19</v>
      </c>
      <c r="M6" s="14">
        <v>20</v>
      </c>
      <c r="N6" s="14">
        <v>102</v>
      </c>
      <c r="O6" s="14">
        <v>109</v>
      </c>
      <c r="P6" s="14">
        <v>88</v>
      </c>
      <c r="Q6" s="14">
        <v>364</v>
      </c>
      <c r="R6" s="14">
        <v>372</v>
      </c>
      <c r="S6" s="14">
        <v>392</v>
      </c>
      <c r="T6" s="15">
        <f>IF(OR($I6="",$K6="Toxic"),"",SUM(N6,Q6,K6))</f>
        <v>500</v>
      </c>
      <c r="U6" s="15">
        <f>IF(OR($I6="",$K6="Toxic"),"",SUM(O6,R6,L6))</f>
        <v>500</v>
      </c>
      <c r="V6" s="15">
        <f>IF(OR($I6="",$K6="Toxic"),"",SUM(P6,S6,M6))</f>
        <v>500</v>
      </c>
      <c r="W6" s="16">
        <f>IFERROR(IF(OR($I6="",$K6="Toxic"),"",SUM(N6,Q6*2,K6*3)/T6),"")</f>
        <v>1.8640000000000001</v>
      </c>
      <c r="X6" s="16">
        <f>IFERROR(IF(OR($I6="",$K6="Toxic"),"",SUM(O6,R6*2,L6*3)/U6),"")</f>
        <v>1.82</v>
      </c>
      <c r="Y6" s="16">
        <f>IFERROR(IF(OR($I6="",$K6="Toxic"),"",SUM(P6,S6*2,M6*3)/V6),"")</f>
        <v>1.8640000000000001</v>
      </c>
      <c r="Z6" s="17">
        <f>IFERROR(IF(OR($I6="",$K6="Toxic"),"",AVERAGE(W6:Y6)),"")</f>
        <v>1.8493333333333333</v>
      </c>
      <c r="AA6" s="18">
        <f>IFERROR(IF(OR($I6="",$K6="Toxic"),"",STDEV(W6:Y6)),"")</f>
        <v>2.5403411844343554E-2</v>
      </c>
      <c r="AB6" s="18">
        <f>IFERROR(IF(OR($I6="",$K6="Toxic"),"",(W6-1)/($Z$6-1)*100),"")</f>
        <v>101.72684458398746</v>
      </c>
      <c r="AC6" s="18">
        <f>IFERROR(IF(OR($I6="",$K6="Toxic"),"",(X6-1)/($Z$6-1)*100),"")</f>
        <v>96.546310832025128</v>
      </c>
      <c r="AD6" s="18">
        <f>IFERROR(IF(OR($I6="",$K6="Toxic"),"",(Y6-1)/($Z$6-1)*100),"")</f>
        <v>101.72684458398746</v>
      </c>
      <c r="AE6" s="18">
        <f>IFERROR(IF(OR($I6="",$K6="Toxic"),"",AVERAGE(AB6:AD6)),"")</f>
        <v>100</v>
      </c>
      <c r="AF6" s="18">
        <f>IFERROR(IF(OR($I6="",$K6="Toxic"),"",STDEV(AB6:AD6)),"")</f>
        <v>2.9909825562413928</v>
      </c>
      <c r="AG6" s="19">
        <f>IFERROR(IF(OR($I6="",$K6="Toxic"),"",Q6/T6*100),"")</f>
        <v>72.8</v>
      </c>
      <c r="AH6" s="19">
        <f>IFERROR(IF(OR($I6="",$K6="Toxic"),"",R6/U6*100),"")</f>
        <v>74.400000000000006</v>
      </c>
      <c r="AI6" s="19">
        <f>IFERROR(IF(OR($I6="",$K6="Toxic"),"",S6/V6*100),"")</f>
        <v>78.400000000000006</v>
      </c>
      <c r="AJ6" s="19">
        <f>IFERROR(IF(OR($I6="",$K6="Toxic"),"",AVERAGE(AG6:AI6)),"")</f>
        <v>75.2</v>
      </c>
      <c r="AK6" s="20">
        <f>IFERROR(IF(OR($I6="",$K6="Toxic"),"",STDEV(AG6:AI6)),"")</f>
        <v>2.8844410203711948</v>
      </c>
      <c r="AL6" s="20">
        <f>IFERROR(IF(OR($I6="",$K6="Toxic"),"",AG6/$AJ$6*100),"")</f>
        <v>96.808510638297861</v>
      </c>
      <c r="AM6" s="20">
        <f>IFERROR(IF(OR($I6="",$K6="Toxic"),"",AH6/$AJ$6*100),"")</f>
        <v>98.936170212765958</v>
      </c>
      <c r="AN6" s="20">
        <f>IFERROR(IF(OR($I6="",$K6="Toxic"),"",AI6/$AJ$6*100),"")</f>
        <v>104.25531914893618</v>
      </c>
      <c r="AO6" s="20">
        <f>IFERROR(IF(OR($I6="",$K6="Toxic"),"",AVERAGE(AL6:AN6)),"")</f>
        <v>100</v>
      </c>
      <c r="AP6" s="20">
        <f>IFERROR(IF(OR($I6="",$K6="Toxic"),"",STDEV(AL6:AN6)),"")</f>
        <v>3.8356928462382971</v>
      </c>
      <c r="AQ6" s="20">
        <f>IFERROR(IF(AV6="","",AV6/$AZ$6*100),"")</f>
        <v>0.1</v>
      </c>
      <c r="AR6" s="20">
        <f>IFERROR(IF(AW6="","",AW6/$BA$6*100),"")</f>
        <v>0.1</v>
      </c>
      <c r="AS6" s="20">
        <f>IFERROR(IF(AX6="","",AX6/$BB$6*100),"")</f>
        <v>0.1</v>
      </c>
      <c r="AT6" s="20">
        <f>IFERROR(AVERAGE(AQ6:AS6),"")</f>
        <v>0.10000000000000002</v>
      </c>
      <c r="AU6" s="20">
        <f>IFERROR(STDEV(AQ6:AS6),"")</f>
        <v>1.6996749443881478E-17</v>
      </c>
      <c r="AV6" s="14">
        <v>1</v>
      </c>
      <c r="AW6" s="14">
        <v>1</v>
      </c>
      <c r="AX6" s="14">
        <v>1</v>
      </c>
      <c r="AY6" s="21">
        <f>IF(AND(AV6="",AW6="",AX6=""),"",SUM(AV6:AX6))</f>
        <v>3</v>
      </c>
      <c r="AZ6" s="22">
        <v>1000</v>
      </c>
      <c r="BA6" s="22">
        <v>1000</v>
      </c>
      <c r="BB6" s="22">
        <v>1000</v>
      </c>
      <c r="BC6" s="21">
        <f>IF(AND(AZ6="",BA6="",BB6=""),"",BD76/BE6*1000)</f>
        <v>0</v>
      </c>
      <c r="BD6" s="21">
        <f>AY6</f>
        <v>3</v>
      </c>
      <c r="BE6" s="21">
        <f>IF(AND(AV6="",BA6="",BB6=""),"",SUM(AZ6:BB6))</f>
        <v>3000</v>
      </c>
      <c r="BF6" s="23"/>
      <c r="BH6" t="s">
        <v>72</v>
      </c>
      <c r="BI6" t="s">
        <v>79</v>
      </c>
    </row>
    <row r="7" spans="1:61" x14ac:dyDescent="0.2">
      <c r="A7" s="12" t="str">
        <f t="shared" ref="A7:A20" si="0">IF(I7="","",$B$1)</f>
        <v>AE22EA.358NGLP.BTL C2</v>
      </c>
      <c r="B7" s="12"/>
      <c r="C7" s="12">
        <f t="shared" ref="C7:C20" si="1">IF(H7="","",$K$2)</f>
        <v>1188</v>
      </c>
      <c r="D7" s="12" t="str">
        <f t="shared" ref="D7:D18" si="2">IF(I7="","",$H$2)</f>
        <v>BCBQ4705V</v>
      </c>
      <c r="E7" s="11"/>
      <c r="F7" s="12">
        <f t="shared" ref="F7:F20" si="3">IF(I7="","",3)</f>
        <v>3</v>
      </c>
      <c r="G7" s="12" t="str">
        <f t="shared" ref="G7:G20" si="4">IF($I7="","","DMSO")</f>
        <v>DMSO</v>
      </c>
      <c r="H7" s="12" t="str">
        <f t="shared" ref="H7:H18" si="5">IF($I7="","",$H$1)</f>
        <v>Vinylcyclohexene dioxide</v>
      </c>
      <c r="I7" s="24">
        <v>0.1</v>
      </c>
      <c r="J7" s="12" t="str">
        <f t="shared" ref="J7:J18" si="6">IF($I7="","",$K$1)</f>
        <v>Acetone</v>
      </c>
      <c r="K7" s="22">
        <v>7</v>
      </c>
      <c r="L7" s="22">
        <v>23</v>
      </c>
      <c r="M7" s="22">
        <v>9</v>
      </c>
      <c r="N7" s="22">
        <v>121</v>
      </c>
      <c r="O7" s="22">
        <v>123</v>
      </c>
      <c r="P7" s="22">
        <v>76</v>
      </c>
      <c r="Q7" s="22">
        <v>372</v>
      </c>
      <c r="R7" s="22">
        <v>354</v>
      </c>
      <c r="S7" s="22">
        <v>415</v>
      </c>
      <c r="T7" s="15">
        <f t="shared" ref="T7:V20" si="7">IF(OR($I7="",$K7="Toxic"),"",SUM(N7,Q7,K7))</f>
        <v>500</v>
      </c>
      <c r="U7" s="15">
        <f t="shared" si="7"/>
        <v>500</v>
      </c>
      <c r="V7" s="15">
        <f t="shared" si="7"/>
        <v>500</v>
      </c>
      <c r="W7" s="16">
        <f t="shared" ref="W7:Y20" si="8">IFERROR(IF(OR($I7="",$K7="Toxic"),"",SUM(N7,Q7*2,K7*3)/T7),"")</f>
        <v>1.772</v>
      </c>
      <c r="X7" s="16">
        <f t="shared" si="8"/>
        <v>1.8</v>
      </c>
      <c r="Y7" s="16">
        <f t="shared" si="8"/>
        <v>1.8660000000000001</v>
      </c>
      <c r="Z7" s="17">
        <f t="shared" ref="Z7:Z20" si="9">IFERROR(IF(OR($I7="",$K7="Toxic"),"",AVERAGE(W7:Y7)),"")</f>
        <v>1.8126666666666669</v>
      </c>
      <c r="AA7" s="18">
        <f t="shared" ref="AA7:AA20" si="10">IFERROR(IF(OR($I7="",$K7="Toxic"),"",STDEV(W7:Y7)),"")</f>
        <v>4.8263167460635421E-2</v>
      </c>
      <c r="AB7" s="18">
        <f t="shared" ref="AB7:AD20" si="11">IFERROR(IF(OR($I7="",$K7="Toxic"),"",(W7-1)/($Z$6-1)*100),"")</f>
        <v>90.894819466248038</v>
      </c>
      <c r="AC7" s="18">
        <f t="shared" si="11"/>
        <v>94.191522762951337</v>
      </c>
      <c r="AD7" s="18">
        <f t="shared" si="11"/>
        <v>101.96232339089484</v>
      </c>
      <c r="AE7" s="18">
        <f t="shared" ref="AE7:AE20" si="12">IFERROR(IF(OR($I7="",$K7="Toxic"),"",AVERAGE(AB7:AD7)),"")</f>
        <v>95.682888540031399</v>
      </c>
      <c r="AF7" s="18">
        <f t="shared" ref="AF7:AF20" si="13">IFERROR(IF(OR($I7="",$K7="Toxic"),"",STDEV(AB7:AD7)),"")</f>
        <v>5.6824765456007214</v>
      </c>
      <c r="AG7" s="19">
        <f t="shared" ref="AG7:AI20" si="14">IFERROR(IF(OR($I7="",$K7="Toxic"),"",Q7/T7*100),"")</f>
        <v>74.400000000000006</v>
      </c>
      <c r="AH7" s="19">
        <f t="shared" si="14"/>
        <v>70.8</v>
      </c>
      <c r="AI7" s="19">
        <f t="shared" si="14"/>
        <v>83</v>
      </c>
      <c r="AJ7" s="19">
        <f t="shared" ref="AJ7:AJ20" si="15">IFERROR(IF(OR($I7="",$K7="Toxic"),"",AVERAGE(AG7:AI7)),"")</f>
        <v>76.066666666666663</v>
      </c>
      <c r="AK7" s="20">
        <f t="shared" ref="AK7:AK20" si="16">IFERROR(IF(OR($I7="",$K7="Toxic"),"",STDEV(AG7:AI7)),"")</f>
        <v>6.2684394655554696</v>
      </c>
      <c r="AL7" s="20">
        <f t="shared" ref="AL7:AN20" si="17">IFERROR(IF(OR($I7="",$K7="Toxic"),"",AG7/$AJ$6*100),"")</f>
        <v>98.936170212765958</v>
      </c>
      <c r="AM7" s="20">
        <f t="shared" si="17"/>
        <v>94.148936170212764</v>
      </c>
      <c r="AN7" s="20">
        <f t="shared" si="17"/>
        <v>110.3723404255319</v>
      </c>
      <c r="AO7" s="20">
        <f t="shared" ref="AO7:AO20" si="18">IFERROR(IF(OR($I7="",$K7="Toxic"),"",AVERAGE(AL7:AN7)),"")</f>
        <v>101.15248226950354</v>
      </c>
      <c r="AP7" s="20">
        <f t="shared" ref="AP7:AP20" si="19">IFERROR(IF(OR($I7="",$K7="Toxic"),"",STDEV(AL7:AN7)),"")</f>
        <v>8.3356907786641816</v>
      </c>
      <c r="AQ7" s="20">
        <f t="shared" ref="AQ7:AQ18" si="20">IFERROR(IF(AV7="","",AV7/$AZ$6*100),"")</f>
        <v>0.2</v>
      </c>
      <c r="AR7" s="20">
        <f t="shared" ref="AR7:AR18" si="21">IFERROR(IF(AW7="","",AW7/$BA$6*100),"")</f>
        <v>0.1</v>
      </c>
      <c r="AS7" s="20">
        <f t="shared" ref="AS7:AS18" si="22">IFERROR(IF(AX7="","",AX7/$BB$6*100),"")</f>
        <v>0.5</v>
      </c>
      <c r="AT7" s="20">
        <f t="shared" ref="AT7:AT18" si="23">IFERROR(AVERAGE(AQ7:AS7),"")</f>
        <v>0.26666666666666666</v>
      </c>
      <c r="AU7" s="20">
        <f t="shared" ref="AU7:AU18" si="24">IFERROR(STDEV(AQ7:AS7),"")</f>
        <v>0.20816659994661321</v>
      </c>
      <c r="AV7" s="14">
        <v>2</v>
      </c>
      <c r="AW7" s="14">
        <v>1</v>
      </c>
      <c r="AX7" s="14">
        <v>5</v>
      </c>
      <c r="AY7" s="21">
        <f>IF(AND(AV7="",AW7="",AX7=""),"",SUM(AV7:AX7))</f>
        <v>8</v>
      </c>
      <c r="AZ7" s="22">
        <v>1000</v>
      </c>
      <c r="BA7" s="22">
        <v>1000</v>
      </c>
      <c r="BB7" s="22">
        <v>1000</v>
      </c>
      <c r="BC7" s="21">
        <f>IF(AND(AZ7="",BA7="",BB7=""),"",BD77/BE7*1000)</f>
        <v>0</v>
      </c>
      <c r="BD7" s="21">
        <f t="shared" ref="BD7:BD20" si="25">AY7</f>
        <v>8</v>
      </c>
      <c r="BE7" s="21">
        <f>IF(AND(AV7="",BA7="",BB7=""),"",SUM(AZ7:BB7))</f>
        <v>3000</v>
      </c>
      <c r="BF7" s="25">
        <v>0.11322258658117444</v>
      </c>
      <c r="BG7" t="s">
        <v>73</v>
      </c>
    </row>
    <row r="8" spans="1:61" x14ac:dyDescent="0.2">
      <c r="A8" s="12" t="str">
        <f t="shared" si="0"/>
        <v>AE22EA.358NGLP.BTL C2</v>
      </c>
      <c r="B8" s="12"/>
      <c r="C8" s="12">
        <f t="shared" si="1"/>
        <v>1188</v>
      </c>
      <c r="D8" s="12" t="str">
        <f t="shared" si="2"/>
        <v>BCBQ4705V</v>
      </c>
      <c r="E8" s="11"/>
      <c r="F8" s="12">
        <f t="shared" si="3"/>
        <v>3</v>
      </c>
      <c r="G8" s="12" t="str">
        <f t="shared" si="4"/>
        <v>DMSO</v>
      </c>
      <c r="H8" s="12" t="str">
        <f>IF($I8="","",$H$1)</f>
        <v>Vinylcyclohexene dioxide</v>
      </c>
      <c r="I8" s="24">
        <v>0.15</v>
      </c>
      <c r="J8" s="12" t="str">
        <f t="shared" si="6"/>
        <v>Acetone</v>
      </c>
      <c r="K8" s="22">
        <v>7</v>
      </c>
      <c r="L8" s="22">
        <v>2</v>
      </c>
      <c r="M8" s="22">
        <v>4</v>
      </c>
      <c r="N8" s="22">
        <v>112</v>
      </c>
      <c r="O8" s="22">
        <v>119</v>
      </c>
      <c r="P8" s="22">
        <v>121</v>
      </c>
      <c r="Q8" s="22">
        <v>381</v>
      </c>
      <c r="R8" s="22">
        <v>379</v>
      </c>
      <c r="S8" s="22">
        <v>375</v>
      </c>
      <c r="T8" s="15">
        <f t="shared" si="7"/>
        <v>500</v>
      </c>
      <c r="U8" s="15">
        <f t="shared" si="7"/>
        <v>500</v>
      </c>
      <c r="V8" s="15">
        <f t="shared" si="7"/>
        <v>500</v>
      </c>
      <c r="W8" s="16">
        <f t="shared" si="8"/>
        <v>1.79</v>
      </c>
      <c r="X8" s="16">
        <f t="shared" si="8"/>
        <v>1.766</v>
      </c>
      <c r="Y8" s="16">
        <f t="shared" si="8"/>
        <v>1.766</v>
      </c>
      <c r="Z8" s="17">
        <f t="shared" si="9"/>
        <v>1.774</v>
      </c>
      <c r="AA8" s="18">
        <f t="shared" si="10"/>
        <v>1.3856406460551033E-2</v>
      </c>
      <c r="AB8" s="18">
        <f t="shared" si="11"/>
        <v>93.014128728414462</v>
      </c>
      <c r="AC8" s="18">
        <f t="shared" si="11"/>
        <v>90.18838304552591</v>
      </c>
      <c r="AD8" s="18">
        <f t="shared" si="11"/>
        <v>90.18838304552591</v>
      </c>
      <c r="AE8" s="18">
        <f t="shared" si="12"/>
        <v>91.130298273155447</v>
      </c>
      <c r="AF8" s="18">
        <f t="shared" si="13"/>
        <v>1.6314450306771286</v>
      </c>
      <c r="AG8" s="19">
        <f t="shared" si="14"/>
        <v>76.2</v>
      </c>
      <c r="AH8" s="19">
        <f t="shared" si="14"/>
        <v>75.8</v>
      </c>
      <c r="AI8" s="19">
        <f t="shared" si="14"/>
        <v>75</v>
      </c>
      <c r="AJ8" s="19">
        <f t="shared" si="15"/>
        <v>75.666666666666671</v>
      </c>
      <c r="AK8" s="20">
        <f t="shared" si="16"/>
        <v>0.61101009266077955</v>
      </c>
      <c r="AL8" s="20">
        <f t="shared" si="17"/>
        <v>101.32978723404256</v>
      </c>
      <c r="AM8" s="20">
        <f t="shared" si="17"/>
        <v>100.79787234042553</v>
      </c>
      <c r="AN8" s="20">
        <f t="shared" si="17"/>
        <v>99.734042553191486</v>
      </c>
      <c r="AO8" s="20">
        <f t="shared" si="18"/>
        <v>100.62056737588652</v>
      </c>
      <c r="AP8" s="20">
        <f t="shared" si="19"/>
        <v>0.81251342109146341</v>
      </c>
      <c r="AQ8" s="20" t="str">
        <f t="shared" si="20"/>
        <v/>
      </c>
      <c r="AR8" s="20" t="str">
        <f t="shared" si="21"/>
        <v/>
      </c>
      <c r="AS8" s="20" t="str">
        <f t="shared" si="22"/>
        <v/>
      </c>
      <c r="AT8" s="20" t="str">
        <f t="shared" si="23"/>
        <v/>
      </c>
      <c r="AU8" s="20" t="str">
        <f t="shared" si="24"/>
        <v/>
      </c>
      <c r="AV8" s="14"/>
      <c r="AW8" s="14"/>
      <c r="AX8" s="14"/>
      <c r="AY8" s="21" t="str">
        <f t="shared" ref="AY8:AY20" si="26">IF(AND(AV8="",AW8="",AX8=""),"",SUM(AV8:AX8))</f>
        <v/>
      </c>
      <c r="AZ8" s="22"/>
      <c r="BA8" s="22"/>
      <c r="BB8" s="22"/>
      <c r="BC8" s="21" t="str">
        <f t="shared" ref="BC8:BC20" si="27">IF(AND(AZ8="",BA8="",BB8=""),"",BD78/BE8*1000)</f>
        <v/>
      </c>
      <c r="BD8" s="21" t="str">
        <f t="shared" si="25"/>
        <v/>
      </c>
      <c r="BE8" s="21" t="str">
        <f t="shared" ref="BE8:BE20" si="28">IF(AND(AV8="",BA8="",BB8=""),"",SUM(AZ8:BB8))</f>
        <v/>
      </c>
      <c r="BF8" s="25" t="s">
        <v>70</v>
      </c>
    </row>
    <row r="9" spans="1:61" x14ac:dyDescent="0.2">
      <c r="A9" s="12" t="str">
        <f t="shared" si="0"/>
        <v>AE22EA.358NGLP.BTL C2</v>
      </c>
      <c r="B9" s="12"/>
      <c r="C9" s="12">
        <f t="shared" si="1"/>
        <v>1188</v>
      </c>
      <c r="D9" s="12" t="str">
        <f t="shared" si="2"/>
        <v>BCBQ4705V</v>
      </c>
      <c r="E9" s="11"/>
      <c r="F9" s="12">
        <f t="shared" si="3"/>
        <v>3</v>
      </c>
      <c r="G9" s="12" t="str">
        <f t="shared" si="4"/>
        <v>DMSO</v>
      </c>
      <c r="H9" s="12" t="str">
        <f t="shared" si="5"/>
        <v>Vinylcyclohexene dioxide</v>
      </c>
      <c r="I9" s="24">
        <v>0.2</v>
      </c>
      <c r="J9" s="12" t="str">
        <f t="shared" si="6"/>
        <v>Acetone</v>
      </c>
      <c r="K9" s="22">
        <v>10</v>
      </c>
      <c r="L9" s="22">
        <v>5</v>
      </c>
      <c r="M9" s="22">
        <v>2</v>
      </c>
      <c r="N9" s="22">
        <v>122</v>
      </c>
      <c r="O9" s="22">
        <v>138</v>
      </c>
      <c r="P9" s="22">
        <v>159</v>
      </c>
      <c r="Q9" s="22">
        <v>368</v>
      </c>
      <c r="R9" s="22">
        <v>357</v>
      </c>
      <c r="S9" s="22">
        <v>339</v>
      </c>
      <c r="T9" s="15">
        <f t="shared" si="7"/>
        <v>500</v>
      </c>
      <c r="U9" s="15">
        <f t="shared" si="7"/>
        <v>500</v>
      </c>
      <c r="V9" s="15">
        <f t="shared" si="7"/>
        <v>500</v>
      </c>
      <c r="W9" s="16">
        <f t="shared" si="8"/>
        <v>1.776</v>
      </c>
      <c r="X9" s="16">
        <f t="shared" si="8"/>
        <v>1.734</v>
      </c>
      <c r="Y9" s="16">
        <f t="shared" si="8"/>
        <v>1.6859999999999999</v>
      </c>
      <c r="Z9" s="17">
        <f t="shared" si="9"/>
        <v>1.732</v>
      </c>
      <c r="AA9" s="18">
        <f t="shared" si="10"/>
        <v>4.5033320996790853E-2</v>
      </c>
      <c r="AB9" s="18">
        <f t="shared" si="11"/>
        <v>91.365777080062799</v>
      </c>
      <c r="AC9" s="18">
        <f t="shared" si="11"/>
        <v>86.42072213500785</v>
      </c>
      <c r="AD9" s="18">
        <f t="shared" si="11"/>
        <v>80.769230769230774</v>
      </c>
      <c r="AE9" s="18">
        <f t="shared" si="12"/>
        <v>86.185243328100469</v>
      </c>
      <c r="AF9" s="18">
        <f t="shared" si="13"/>
        <v>5.3021963497006448</v>
      </c>
      <c r="AG9" s="19">
        <f t="shared" si="14"/>
        <v>73.599999999999994</v>
      </c>
      <c r="AH9" s="19">
        <f t="shared" si="14"/>
        <v>71.399999999999991</v>
      </c>
      <c r="AI9" s="19">
        <f t="shared" si="14"/>
        <v>67.800000000000011</v>
      </c>
      <c r="AJ9" s="19">
        <f t="shared" si="15"/>
        <v>70.933333333333337</v>
      </c>
      <c r="AK9" s="20">
        <f t="shared" si="16"/>
        <v>2.9280255007996905</v>
      </c>
      <c r="AL9" s="20">
        <f t="shared" si="17"/>
        <v>97.872340425531902</v>
      </c>
      <c r="AM9" s="20">
        <f t="shared" si="17"/>
        <v>94.946808510638277</v>
      </c>
      <c r="AN9" s="20">
        <f t="shared" si="17"/>
        <v>90.159574468085111</v>
      </c>
      <c r="AO9" s="20">
        <f t="shared" si="18"/>
        <v>94.326241134751754</v>
      </c>
      <c r="AP9" s="20">
        <f t="shared" si="19"/>
        <v>3.8936509319144847</v>
      </c>
      <c r="AQ9" s="20">
        <f t="shared" si="20"/>
        <v>0.5</v>
      </c>
      <c r="AR9" s="20">
        <f t="shared" si="21"/>
        <v>0.4</v>
      </c>
      <c r="AS9" s="20">
        <f t="shared" si="22"/>
        <v>0.2</v>
      </c>
      <c r="AT9" s="20">
        <f t="shared" si="23"/>
        <v>0.3666666666666667</v>
      </c>
      <c r="AU9" s="20">
        <f t="shared" si="24"/>
        <v>0.15275252316519469</v>
      </c>
      <c r="AV9" s="14">
        <v>5</v>
      </c>
      <c r="AW9" s="14">
        <v>4</v>
      </c>
      <c r="AX9" s="14">
        <v>2</v>
      </c>
      <c r="AY9" s="21">
        <f t="shared" si="26"/>
        <v>11</v>
      </c>
      <c r="AZ9" s="22">
        <v>1000</v>
      </c>
      <c r="BA9" s="22">
        <v>1000</v>
      </c>
      <c r="BB9" s="22">
        <v>1000</v>
      </c>
      <c r="BC9" s="21">
        <f t="shared" si="27"/>
        <v>0</v>
      </c>
      <c r="BD9" s="21">
        <f t="shared" si="25"/>
        <v>11</v>
      </c>
      <c r="BE9" s="21">
        <f t="shared" si="28"/>
        <v>3000</v>
      </c>
      <c r="BF9" s="25">
        <v>2.8727556985230808E-2</v>
      </c>
      <c r="BG9" t="s">
        <v>74</v>
      </c>
    </row>
    <row r="10" spans="1:61" x14ac:dyDescent="0.2">
      <c r="A10" s="12" t="str">
        <f t="shared" si="0"/>
        <v>AE22EA.358NGLP.BTL C2</v>
      </c>
      <c r="B10" s="12"/>
      <c r="C10" s="12">
        <f t="shared" si="1"/>
        <v>1188</v>
      </c>
      <c r="D10" s="12" t="str">
        <f t="shared" si="2"/>
        <v>BCBQ4705V</v>
      </c>
      <c r="E10" s="11"/>
      <c r="F10" s="12">
        <f t="shared" si="3"/>
        <v>3</v>
      </c>
      <c r="G10" s="12" t="str">
        <f t="shared" si="4"/>
        <v>DMSO</v>
      </c>
      <c r="H10" s="12" t="str">
        <f t="shared" si="5"/>
        <v>Vinylcyclohexene dioxide</v>
      </c>
      <c r="I10" s="24">
        <v>0.25</v>
      </c>
      <c r="J10" s="12" t="str">
        <f t="shared" si="6"/>
        <v>Acetone</v>
      </c>
      <c r="K10" s="22">
        <v>2</v>
      </c>
      <c r="L10" s="22">
        <v>0</v>
      </c>
      <c r="M10" s="22">
        <v>1</v>
      </c>
      <c r="N10" s="22">
        <v>192</v>
      </c>
      <c r="O10" s="22">
        <v>204</v>
      </c>
      <c r="P10" s="22">
        <v>208</v>
      </c>
      <c r="Q10" s="22">
        <v>306</v>
      </c>
      <c r="R10" s="22">
        <v>296</v>
      </c>
      <c r="S10" s="22">
        <v>291</v>
      </c>
      <c r="T10" s="15">
        <f t="shared" si="7"/>
        <v>500</v>
      </c>
      <c r="U10" s="15">
        <f t="shared" si="7"/>
        <v>500</v>
      </c>
      <c r="V10" s="15">
        <f t="shared" si="7"/>
        <v>500</v>
      </c>
      <c r="W10" s="16">
        <f t="shared" si="8"/>
        <v>1.62</v>
      </c>
      <c r="X10" s="16">
        <f t="shared" si="8"/>
        <v>1.5920000000000001</v>
      </c>
      <c r="Y10" s="16">
        <f t="shared" si="8"/>
        <v>1.5860000000000001</v>
      </c>
      <c r="Z10" s="17">
        <f t="shared" si="9"/>
        <v>1.5993333333333333</v>
      </c>
      <c r="AA10" s="18">
        <f t="shared" si="10"/>
        <v>1.8147543451754948E-2</v>
      </c>
      <c r="AB10" s="18">
        <f t="shared" si="11"/>
        <v>72.998430141287301</v>
      </c>
      <c r="AC10" s="18">
        <f t="shared" si="11"/>
        <v>69.701726844584002</v>
      </c>
      <c r="AD10" s="18">
        <f t="shared" si="11"/>
        <v>68.99529042386186</v>
      </c>
      <c r="AE10" s="18">
        <f t="shared" si="12"/>
        <v>70.565149136577716</v>
      </c>
      <c r="AF10" s="18">
        <f t="shared" si="13"/>
        <v>2.136680940159533</v>
      </c>
      <c r="AG10" s="19">
        <f t="shared" si="14"/>
        <v>61.199999999999996</v>
      </c>
      <c r="AH10" s="19">
        <f t="shared" si="14"/>
        <v>59.199999999999996</v>
      </c>
      <c r="AI10" s="19">
        <f t="shared" si="14"/>
        <v>58.199999999999996</v>
      </c>
      <c r="AJ10" s="19">
        <f t="shared" si="15"/>
        <v>59.533333333333331</v>
      </c>
      <c r="AK10" s="20">
        <f t="shared" si="16"/>
        <v>1.5275252316519465</v>
      </c>
      <c r="AL10" s="20">
        <f t="shared" si="17"/>
        <v>81.382978723404236</v>
      </c>
      <c r="AM10" s="20">
        <f t="shared" si="17"/>
        <v>78.723404255319139</v>
      </c>
      <c r="AN10" s="20">
        <f t="shared" si="17"/>
        <v>77.393617021276583</v>
      </c>
      <c r="AO10" s="20">
        <f t="shared" si="18"/>
        <v>79.166666666666657</v>
      </c>
      <c r="AP10" s="20">
        <f t="shared" si="19"/>
        <v>2.0312835527286484</v>
      </c>
      <c r="AQ10" s="20">
        <f t="shared" si="20"/>
        <v>0.70000000000000007</v>
      </c>
      <c r="AR10" s="20">
        <f t="shared" si="21"/>
        <v>0.3</v>
      </c>
      <c r="AS10" s="20">
        <f t="shared" si="22"/>
        <v>0.3</v>
      </c>
      <c r="AT10" s="20">
        <f t="shared" si="23"/>
        <v>0.43333333333333335</v>
      </c>
      <c r="AU10" s="20">
        <f t="shared" si="24"/>
        <v>0.23094010767585033</v>
      </c>
      <c r="AV10" s="14">
        <v>7</v>
      </c>
      <c r="AW10" s="14">
        <v>3</v>
      </c>
      <c r="AX10" s="14">
        <v>3</v>
      </c>
      <c r="AY10" s="21">
        <f t="shared" si="26"/>
        <v>13</v>
      </c>
      <c r="AZ10" s="22">
        <v>1000</v>
      </c>
      <c r="BA10" s="22">
        <v>1000</v>
      </c>
      <c r="BB10" s="22">
        <v>1000</v>
      </c>
      <c r="BC10" s="21">
        <f t="shared" si="27"/>
        <v>0</v>
      </c>
      <c r="BD10" s="21">
        <f t="shared" si="25"/>
        <v>13</v>
      </c>
      <c r="BE10" s="21">
        <f t="shared" si="28"/>
        <v>3000</v>
      </c>
      <c r="BF10" s="25">
        <v>1.064795623088838E-2</v>
      </c>
      <c r="BG10" t="s">
        <v>75</v>
      </c>
    </row>
    <row r="11" spans="1:61" x14ac:dyDescent="0.2">
      <c r="A11" s="12" t="str">
        <f t="shared" si="0"/>
        <v>AE22EA.358NGLP.BTL C2</v>
      </c>
      <c r="B11" s="12"/>
      <c r="C11" s="12">
        <f t="shared" si="1"/>
        <v>1188</v>
      </c>
      <c r="D11" s="12" t="str">
        <f t="shared" si="2"/>
        <v>BCBQ4705V</v>
      </c>
      <c r="E11" s="11"/>
      <c r="F11" s="12">
        <f t="shared" si="3"/>
        <v>3</v>
      </c>
      <c r="G11" s="12" t="str">
        <f t="shared" si="4"/>
        <v>DMSO</v>
      </c>
      <c r="H11" s="12" t="str">
        <f t="shared" si="5"/>
        <v>Vinylcyclohexene dioxide</v>
      </c>
      <c r="I11" s="24">
        <v>0.3</v>
      </c>
      <c r="J11" s="12" t="str">
        <f t="shared" si="6"/>
        <v>Acetone</v>
      </c>
      <c r="K11" s="22">
        <v>1</v>
      </c>
      <c r="L11" s="22">
        <v>1</v>
      </c>
      <c r="M11" s="22">
        <v>1</v>
      </c>
      <c r="N11" s="22">
        <v>312</v>
      </c>
      <c r="O11" s="22">
        <v>324</v>
      </c>
      <c r="P11" s="22">
        <v>265</v>
      </c>
      <c r="Q11" s="22">
        <v>187</v>
      </c>
      <c r="R11" s="22">
        <v>175</v>
      </c>
      <c r="S11" s="22">
        <v>234</v>
      </c>
      <c r="T11" s="15">
        <f t="shared" si="7"/>
        <v>500</v>
      </c>
      <c r="U11" s="15">
        <f t="shared" si="7"/>
        <v>500</v>
      </c>
      <c r="V11" s="15">
        <f t="shared" si="7"/>
        <v>500</v>
      </c>
      <c r="W11" s="16">
        <f t="shared" si="8"/>
        <v>1.3779999999999999</v>
      </c>
      <c r="X11" s="16">
        <f t="shared" si="8"/>
        <v>1.3540000000000001</v>
      </c>
      <c r="Y11" s="16">
        <f t="shared" si="8"/>
        <v>1.472</v>
      </c>
      <c r="Z11" s="17">
        <f t="shared" si="9"/>
        <v>1.4013333333333335</v>
      </c>
      <c r="AA11" s="18">
        <f t="shared" si="10"/>
        <v>6.2364519827649838E-2</v>
      </c>
      <c r="AB11" s="18">
        <f t="shared" si="11"/>
        <v>44.505494505494497</v>
      </c>
      <c r="AC11" s="18">
        <f t="shared" si="11"/>
        <v>41.67974882260598</v>
      </c>
      <c r="AD11" s="18">
        <f t="shared" si="11"/>
        <v>55.572998430141283</v>
      </c>
      <c r="AE11" s="18">
        <f t="shared" si="12"/>
        <v>47.252747252747248</v>
      </c>
      <c r="AF11" s="18">
        <f t="shared" si="13"/>
        <v>7.3427613611832765</v>
      </c>
      <c r="AG11" s="19">
        <f t="shared" si="14"/>
        <v>37.4</v>
      </c>
      <c r="AH11" s="19">
        <f t="shared" si="14"/>
        <v>35</v>
      </c>
      <c r="AI11" s="19">
        <f t="shared" si="14"/>
        <v>46.800000000000004</v>
      </c>
      <c r="AJ11" s="19">
        <f t="shared" si="15"/>
        <v>39.733333333333341</v>
      </c>
      <c r="AK11" s="20">
        <f t="shared" si="16"/>
        <v>6.2364519827649216</v>
      </c>
      <c r="AL11" s="20">
        <f t="shared" si="17"/>
        <v>49.734042553191486</v>
      </c>
      <c r="AM11" s="20">
        <f t="shared" si="17"/>
        <v>46.542553191489361</v>
      </c>
      <c r="AN11" s="20">
        <f t="shared" si="17"/>
        <v>62.234042553191493</v>
      </c>
      <c r="AO11" s="20">
        <f t="shared" si="18"/>
        <v>52.836879432624109</v>
      </c>
      <c r="AP11" s="20">
        <f t="shared" si="19"/>
        <v>8.29315423240031</v>
      </c>
      <c r="AQ11" s="20">
        <f t="shared" si="20"/>
        <v>0.3</v>
      </c>
      <c r="AR11" s="20">
        <f t="shared" si="21"/>
        <v>0.1</v>
      </c>
      <c r="AS11" s="20">
        <f t="shared" si="22"/>
        <v>0.3</v>
      </c>
      <c r="AT11" s="20">
        <f t="shared" si="23"/>
        <v>0.23333333333333331</v>
      </c>
      <c r="AU11" s="20">
        <f t="shared" si="24"/>
        <v>0.11547005383792522</v>
      </c>
      <c r="AV11" s="14">
        <v>3</v>
      </c>
      <c r="AW11" s="14">
        <v>1</v>
      </c>
      <c r="AX11" s="14">
        <v>3</v>
      </c>
      <c r="AY11" s="21">
        <f t="shared" si="26"/>
        <v>7</v>
      </c>
      <c r="AZ11" s="22">
        <v>1000</v>
      </c>
      <c r="BA11" s="22">
        <v>1000</v>
      </c>
      <c r="BB11" s="22">
        <v>1000</v>
      </c>
      <c r="BC11" s="21">
        <f t="shared" si="27"/>
        <v>0</v>
      </c>
      <c r="BD11" s="21">
        <f t="shared" si="25"/>
        <v>7</v>
      </c>
      <c r="BE11" s="21">
        <f t="shared" si="28"/>
        <v>3000</v>
      </c>
      <c r="BF11" s="25">
        <v>0.17151229010526395</v>
      </c>
      <c r="BG11" t="s">
        <v>76</v>
      </c>
    </row>
    <row r="12" spans="1:61" x14ac:dyDescent="0.2">
      <c r="A12" s="12" t="str">
        <f t="shared" si="0"/>
        <v>AE22EA.358NGLP.BTL C2</v>
      </c>
      <c r="B12" s="12"/>
      <c r="C12" s="12">
        <f t="shared" si="1"/>
        <v>1188</v>
      </c>
      <c r="D12" s="12" t="str">
        <f t="shared" si="2"/>
        <v>BCBQ4705V</v>
      </c>
      <c r="E12" s="11"/>
      <c r="F12" s="12">
        <f t="shared" si="3"/>
        <v>3</v>
      </c>
      <c r="G12" s="12" t="str">
        <f t="shared" si="4"/>
        <v>DMSO</v>
      </c>
      <c r="H12" s="12" t="str">
        <f t="shared" si="5"/>
        <v>Vinylcyclohexene dioxide</v>
      </c>
      <c r="I12" s="24">
        <v>0.35</v>
      </c>
      <c r="J12" s="12" t="str">
        <f t="shared" si="6"/>
        <v>Acetone</v>
      </c>
      <c r="K12" s="22">
        <v>0</v>
      </c>
      <c r="L12" s="22">
        <v>0</v>
      </c>
      <c r="M12" s="22">
        <v>0</v>
      </c>
      <c r="N12" s="22">
        <v>327</v>
      </c>
      <c r="O12" s="22">
        <v>338</v>
      </c>
      <c r="P12" s="22">
        <v>334</v>
      </c>
      <c r="Q12" s="22">
        <v>173</v>
      </c>
      <c r="R12" s="22">
        <v>162</v>
      </c>
      <c r="S12" s="22">
        <v>166</v>
      </c>
      <c r="T12" s="15">
        <f t="shared" si="7"/>
        <v>500</v>
      </c>
      <c r="U12" s="15">
        <f t="shared" si="7"/>
        <v>500</v>
      </c>
      <c r="V12" s="15">
        <f t="shared" si="7"/>
        <v>500</v>
      </c>
      <c r="W12" s="16">
        <f t="shared" si="8"/>
        <v>1.3460000000000001</v>
      </c>
      <c r="X12" s="16">
        <f t="shared" si="8"/>
        <v>1.3240000000000001</v>
      </c>
      <c r="Y12" s="16">
        <f t="shared" si="8"/>
        <v>1.3320000000000001</v>
      </c>
      <c r="Z12" s="17">
        <f t="shared" si="9"/>
        <v>1.3339999999999999</v>
      </c>
      <c r="AA12" s="18">
        <f t="shared" si="10"/>
        <v>1.1135528725660053E-2</v>
      </c>
      <c r="AB12" s="18">
        <f t="shared" si="11"/>
        <v>40.737833594976465</v>
      </c>
      <c r="AC12" s="18">
        <f t="shared" si="11"/>
        <v>38.1475667189953</v>
      </c>
      <c r="AD12" s="18">
        <f t="shared" si="11"/>
        <v>39.089481946624815</v>
      </c>
      <c r="AE12" s="18">
        <f t="shared" si="12"/>
        <v>39.324960753532189</v>
      </c>
      <c r="AF12" s="18">
        <f t="shared" si="13"/>
        <v>1.3110905093006346</v>
      </c>
      <c r="AG12" s="19">
        <f t="shared" si="14"/>
        <v>34.599999999999994</v>
      </c>
      <c r="AH12" s="19">
        <f t="shared" si="14"/>
        <v>32.4</v>
      </c>
      <c r="AI12" s="19">
        <f t="shared" si="14"/>
        <v>33.200000000000003</v>
      </c>
      <c r="AJ12" s="19">
        <f t="shared" si="15"/>
        <v>33.4</v>
      </c>
      <c r="AK12" s="20">
        <f t="shared" si="16"/>
        <v>1.1135528725660018</v>
      </c>
      <c r="AL12" s="20">
        <f t="shared" si="17"/>
        <v>46.010638297872333</v>
      </c>
      <c r="AM12" s="20">
        <f t="shared" si="17"/>
        <v>43.085106382978722</v>
      </c>
      <c r="AN12" s="20">
        <f t="shared" si="17"/>
        <v>44.148936170212764</v>
      </c>
      <c r="AO12" s="20">
        <f t="shared" si="18"/>
        <v>44.414893617021278</v>
      </c>
      <c r="AP12" s="20">
        <f t="shared" si="19"/>
        <v>1.4807883943696836</v>
      </c>
      <c r="AQ12" s="20">
        <f t="shared" si="20"/>
        <v>0.3</v>
      </c>
      <c r="AR12" s="20">
        <f t="shared" si="21"/>
        <v>0.3</v>
      </c>
      <c r="AS12" s="20">
        <f t="shared" si="22"/>
        <v>0.4</v>
      </c>
      <c r="AT12" s="20">
        <f t="shared" si="23"/>
        <v>0.33333333333333331</v>
      </c>
      <c r="AU12" s="20">
        <f t="shared" si="24"/>
        <v>5.7735026918962762E-2</v>
      </c>
      <c r="AV12" s="14">
        <v>3</v>
      </c>
      <c r="AW12" s="14">
        <v>3</v>
      </c>
      <c r="AX12" s="14">
        <v>4</v>
      </c>
      <c r="AY12" s="21">
        <f t="shared" si="26"/>
        <v>10</v>
      </c>
      <c r="AZ12" s="22">
        <v>1000</v>
      </c>
      <c r="BA12" s="22">
        <v>1000</v>
      </c>
      <c r="BB12" s="22">
        <v>1000</v>
      </c>
      <c r="BC12" s="21">
        <f t="shared" si="27"/>
        <v>0</v>
      </c>
      <c r="BD12" s="21">
        <f t="shared" si="25"/>
        <v>10</v>
      </c>
      <c r="BE12" s="21">
        <f t="shared" si="28"/>
        <v>3000</v>
      </c>
      <c r="BF12" s="25">
        <v>4.6195404351718886E-2</v>
      </c>
      <c r="BG12" t="s">
        <v>77</v>
      </c>
    </row>
    <row r="13" spans="1:61" x14ac:dyDescent="0.2">
      <c r="A13" s="12" t="str">
        <f t="shared" si="0"/>
        <v>AE22EA.358NGLP.BTL C2</v>
      </c>
      <c r="B13" s="12"/>
      <c r="C13" s="12">
        <f t="shared" si="1"/>
        <v>1188</v>
      </c>
      <c r="D13" s="12" t="str">
        <f t="shared" si="2"/>
        <v>BCBQ4705V</v>
      </c>
      <c r="E13" s="11"/>
      <c r="F13" s="12">
        <f t="shared" si="3"/>
        <v>3</v>
      </c>
      <c r="G13" s="12" t="str">
        <f t="shared" si="4"/>
        <v>DMSO</v>
      </c>
      <c r="H13" s="12" t="str">
        <f t="shared" si="5"/>
        <v>Vinylcyclohexene dioxide</v>
      </c>
      <c r="I13" s="24">
        <v>0.4</v>
      </c>
      <c r="J13" s="12" t="str">
        <f t="shared" si="6"/>
        <v>Acetone</v>
      </c>
      <c r="K13" s="22">
        <v>0</v>
      </c>
      <c r="L13" s="22">
        <v>0</v>
      </c>
      <c r="M13" s="22">
        <v>0</v>
      </c>
      <c r="N13" s="22">
        <v>362</v>
      </c>
      <c r="O13" s="22">
        <v>382</v>
      </c>
      <c r="P13" s="22">
        <v>373</v>
      </c>
      <c r="Q13" s="22">
        <v>138</v>
      </c>
      <c r="R13" s="22">
        <v>118</v>
      </c>
      <c r="S13" s="22">
        <v>127</v>
      </c>
      <c r="T13" s="15">
        <f t="shared" si="7"/>
        <v>500</v>
      </c>
      <c r="U13" s="15">
        <f t="shared" si="7"/>
        <v>500</v>
      </c>
      <c r="V13" s="15">
        <f t="shared" si="7"/>
        <v>500</v>
      </c>
      <c r="W13" s="16">
        <f t="shared" si="8"/>
        <v>1.276</v>
      </c>
      <c r="X13" s="16">
        <f t="shared" si="8"/>
        <v>1.236</v>
      </c>
      <c r="Y13" s="16">
        <f t="shared" si="8"/>
        <v>1.254</v>
      </c>
      <c r="Z13" s="17">
        <f t="shared" si="9"/>
        <v>1.2553333333333334</v>
      </c>
      <c r="AA13" s="18">
        <f t="shared" si="10"/>
        <v>2.0033305601755643E-2</v>
      </c>
      <c r="AB13" s="18">
        <f t="shared" si="11"/>
        <v>32.496075353218217</v>
      </c>
      <c r="AC13" s="18">
        <f t="shared" si="11"/>
        <v>27.786499215070641</v>
      </c>
      <c r="AD13" s="18">
        <f t="shared" si="11"/>
        <v>29.905808477237052</v>
      </c>
      <c r="AE13" s="18">
        <f t="shared" si="12"/>
        <v>30.062794348508636</v>
      </c>
      <c r="AF13" s="18">
        <f t="shared" si="13"/>
        <v>2.358709450756161</v>
      </c>
      <c r="AG13" s="19">
        <f t="shared" si="14"/>
        <v>27.6</v>
      </c>
      <c r="AH13" s="19">
        <f t="shared" si="14"/>
        <v>23.599999999999998</v>
      </c>
      <c r="AI13" s="19">
        <f t="shared" si="14"/>
        <v>25.4</v>
      </c>
      <c r="AJ13" s="19">
        <f t="shared" si="15"/>
        <v>25.533333333333331</v>
      </c>
      <c r="AK13" s="20">
        <f t="shared" si="16"/>
        <v>2.0033305601755642</v>
      </c>
      <c r="AL13" s="20">
        <f t="shared" si="17"/>
        <v>36.702127659574465</v>
      </c>
      <c r="AM13" s="20">
        <f t="shared" si="17"/>
        <v>31.382978723404253</v>
      </c>
      <c r="AN13" s="20">
        <f t="shared" si="17"/>
        <v>33.776595744680847</v>
      </c>
      <c r="AO13" s="20">
        <f t="shared" si="18"/>
        <v>33.953900709219859</v>
      </c>
      <c r="AP13" s="20">
        <f t="shared" si="19"/>
        <v>2.6640034044887795</v>
      </c>
      <c r="AQ13" s="20" t="str">
        <f t="shared" si="20"/>
        <v/>
      </c>
      <c r="AR13" s="20" t="str">
        <f t="shared" si="21"/>
        <v/>
      </c>
      <c r="AS13" s="20" t="str">
        <f t="shared" si="22"/>
        <v/>
      </c>
      <c r="AT13" s="20" t="str">
        <f t="shared" si="23"/>
        <v/>
      </c>
      <c r="AU13" s="20" t="str">
        <f t="shared" si="24"/>
        <v/>
      </c>
      <c r="AV13" s="14"/>
      <c r="AW13" s="14"/>
      <c r="AX13" s="14"/>
      <c r="AY13" s="21" t="str">
        <f t="shared" si="26"/>
        <v/>
      </c>
      <c r="AZ13" s="22"/>
      <c r="BA13" s="22"/>
      <c r="BB13" s="22"/>
      <c r="BC13" s="21" t="str">
        <f t="shared" si="27"/>
        <v/>
      </c>
      <c r="BD13" s="21" t="str">
        <f t="shared" si="25"/>
        <v/>
      </c>
      <c r="BE13" s="21" t="str">
        <f t="shared" si="28"/>
        <v/>
      </c>
      <c r="BF13" s="25" t="s">
        <v>70</v>
      </c>
    </row>
    <row r="14" spans="1:61" x14ac:dyDescent="0.2">
      <c r="A14" s="12" t="str">
        <f t="shared" si="0"/>
        <v>AE22EA.358NGLP.BTL C2</v>
      </c>
      <c r="B14" s="12"/>
      <c r="C14" s="12">
        <f t="shared" si="1"/>
        <v>1188</v>
      </c>
      <c r="D14" s="12" t="str">
        <f t="shared" si="2"/>
        <v>BCBQ4705V</v>
      </c>
      <c r="E14" s="11"/>
      <c r="F14" s="12">
        <f t="shared" si="3"/>
        <v>3</v>
      </c>
      <c r="G14" s="12" t="str">
        <f t="shared" si="4"/>
        <v>DMSO</v>
      </c>
      <c r="H14" s="12" t="str">
        <f t="shared" si="5"/>
        <v>Vinylcyclohexene dioxide</v>
      </c>
      <c r="I14" s="24">
        <v>0.5</v>
      </c>
      <c r="J14" s="12" t="str">
        <f t="shared" si="6"/>
        <v>Acetone</v>
      </c>
      <c r="K14" s="26">
        <v>0</v>
      </c>
      <c r="L14" s="26">
        <v>0</v>
      </c>
      <c r="M14" s="26">
        <v>0</v>
      </c>
      <c r="N14" s="26">
        <v>0</v>
      </c>
      <c r="O14" s="26">
        <v>500</v>
      </c>
      <c r="P14" s="26">
        <v>500</v>
      </c>
      <c r="Q14" s="26">
        <v>0</v>
      </c>
      <c r="R14" s="26">
        <v>0</v>
      </c>
      <c r="S14" s="26">
        <v>0</v>
      </c>
      <c r="T14" s="15">
        <f t="shared" si="7"/>
        <v>0</v>
      </c>
      <c r="U14" s="15">
        <f t="shared" si="7"/>
        <v>500</v>
      </c>
      <c r="V14" s="15">
        <f t="shared" si="7"/>
        <v>500</v>
      </c>
      <c r="W14" s="16" t="str">
        <f t="shared" si="8"/>
        <v/>
      </c>
      <c r="X14" s="16">
        <f t="shared" si="8"/>
        <v>1</v>
      </c>
      <c r="Y14" s="16">
        <f t="shared" si="8"/>
        <v>1</v>
      </c>
      <c r="Z14" s="17">
        <f t="shared" si="9"/>
        <v>1</v>
      </c>
      <c r="AA14" s="18">
        <f t="shared" si="10"/>
        <v>0</v>
      </c>
      <c r="AB14" s="18" t="str">
        <f t="shared" si="11"/>
        <v/>
      </c>
      <c r="AC14" s="18">
        <f t="shared" si="11"/>
        <v>0</v>
      </c>
      <c r="AD14" s="18">
        <f t="shared" si="11"/>
        <v>0</v>
      </c>
      <c r="AE14" s="18">
        <f t="shared" si="12"/>
        <v>0</v>
      </c>
      <c r="AF14" s="18">
        <f t="shared" si="13"/>
        <v>0</v>
      </c>
      <c r="AG14" s="19" t="str">
        <f t="shared" si="14"/>
        <v/>
      </c>
      <c r="AH14" s="19">
        <f t="shared" si="14"/>
        <v>0</v>
      </c>
      <c r="AI14" s="19">
        <f t="shared" si="14"/>
        <v>0</v>
      </c>
      <c r="AJ14" s="19">
        <f t="shared" si="15"/>
        <v>0</v>
      </c>
      <c r="AK14" s="20">
        <f t="shared" si="16"/>
        <v>0</v>
      </c>
      <c r="AL14" s="20" t="str">
        <f t="shared" si="17"/>
        <v/>
      </c>
      <c r="AM14" s="20">
        <f t="shared" si="17"/>
        <v>0</v>
      </c>
      <c r="AN14" s="20">
        <f t="shared" si="17"/>
        <v>0</v>
      </c>
      <c r="AO14" s="20">
        <f t="shared" si="18"/>
        <v>0</v>
      </c>
      <c r="AP14" s="20">
        <f t="shared" si="19"/>
        <v>0</v>
      </c>
      <c r="AQ14" s="20" t="str">
        <f t="shared" si="20"/>
        <v/>
      </c>
      <c r="AR14" s="20" t="str">
        <f t="shared" si="21"/>
        <v/>
      </c>
      <c r="AS14" s="20" t="str">
        <f t="shared" si="22"/>
        <v/>
      </c>
      <c r="AT14" s="20" t="str">
        <f t="shared" si="23"/>
        <v/>
      </c>
      <c r="AU14" s="20" t="str">
        <f t="shared" si="24"/>
        <v/>
      </c>
      <c r="AV14" s="26"/>
      <c r="AW14" s="26"/>
      <c r="AX14" s="26"/>
      <c r="AY14" s="21" t="str">
        <f t="shared" si="26"/>
        <v/>
      </c>
      <c r="AZ14" s="26"/>
      <c r="BA14" s="26"/>
      <c r="BB14" s="26"/>
      <c r="BC14" s="21" t="str">
        <f t="shared" si="27"/>
        <v/>
      </c>
      <c r="BD14" s="21" t="str">
        <f t="shared" si="25"/>
        <v/>
      </c>
      <c r="BE14" s="21" t="str">
        <f t="shared" si="28"/>
        <v/>
      </c>
      <c r="BF14" s="25" t="s">
        <v>70</v>
      </c>
    </row>
    <row r="15" spans="1:61" x14ac:dyDescent="0.2">
      <c r="A15" s="12" t="str">
        <f t="shared" si="0"/>
        <v>AE22EA.358NGLP.BTL C2</v>
      </c>
      <c r="B15" s="12"/>
      <c r="C15" s="12">
        <f t="shared" si="1"/>
        <v>1188</v>
      </c>
      <c r="D15" s="12" t="str">
        <f t="shared" si="2"/>
        <v>BCBQ4705V</v>
      </c>
      <c r="E15" s="11"/>
      <c r="F15" s="12">
        <f t="shared" si="3"/>
        <v>3</v>
      </c>
      <c r="G15" s="12" t="str">
        <f t="shared" si="4"/>
        <v>DMSO</v>
      </c>
      <c r="H15" s="12" t="str">
        <f t="shared" si="5"/>
        <v>Vinylcyclohexene dioxide</v>
      </c>
      <c r="I15" s="24">
        <v>0.6</v>
      </c>
      <c r="J15" s="12" t="str">
        <f t="shared" si="6"/>
        <v>Acetone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15">
        <f t="shared" si="7"/>
        <v>0</v>
      </c>
      <c r="U15" s="15">
        <f t="shared" si="7"/>
        <v>0</v>
      </c>
      <c r="V15" s="15">
        <f t="shared" si="7"/>
        <v>0</v>
      </c>
      <c r="W15" s="16" t="str">
        <f t="shared" si="8"/>
        <v/>
      </c>
      <c r="X15" s="16" t="str">
        <f t="shared" si="8"/>
        <v/>
      </c>
      <c r="Y15" s="16" t="str">
        <f t="shared" si="8"/>
        <v/>
      </c>
      <c r="Z15" s="17" t="str">
        <f t="shared" si="9"/>
        <v/>
      </c>
      <c r="AA15" s="18" t="str">
        <f t="shared" si="10"/>
        <v/>
      </c>
      <c r="AB15" s="18" t="str">
        <f t="shared" si="11"/>
        <v/>
      </c>
      <c r="AC15" s="18" t="str">
        <f t="shared" si="11"/>
        <v/>
      </c>
      <c r="AD15" s="18" t="str">
        <f t="shared" si="11"/>
        <v/>
      </c>
      <c r="AE15" s="18" t="str">
        <f t="shared" si="12"/>
        <v/>
      </c>
      <c r="AF15" s="18" t="str">
        <f t="shared" si="13"/>
        <v/>
      </c>
      <c r="AG15" s="19" t="str">
        <f t="shared" si="14"/>
        <v/>
      </c>
      <c r="AH15" s="19" t="str">
        <f t="shared" si="14"/>
        <v/>
      </c>
      <c r="AI15" s="19" t="str">
        <f t="shared" si="14"/>
        <v/>
      </c>
      <c r="AJ15" s="19" t="str">
        <f t="shared" si="15"/>
        <v/>
      </c>
      <c r="AK15" s="20" t="str">
        <f t="shared" si="16"/>
        <v/>
      </c>
      <c r="AL15" s="20" t="str">
        <f t="shared" si="17"/>
        <v/>
      </c>
      <c r="AM15" s="20" t="str">
        <f t="shared" si="17"/>
        <v/>
      </c>
      <c r="AN15" s="20" t="str">
        <f t="shared" si="17"/>
        <v/>
      </c>
      <c r="AO15" s="20" t="str">
        <f t="shared" si="18"/>
        <v/>
      </c>
      <c r="AP15" s="20" t="str">
        <f t="shared" si="19"/>
        <v/>
      </c>
      <c r="AQ15" s="20" t="str">
        <f t="shared" si="20"/>
        <v/>
      </c>
      <c r="AR15" s="20" t="str">
        <f t="shared" si="21"/>
        <v/>
      </c>
      <c r="AS15" s="20" t="str">
        <f t="shared" si="22"/>
        <v/>
      </c>
      <c r="AT15" s="20" t="str">
        <f t="shared" si="23"/>
        <v/>
      </c>
      <c r="AU15" s="20" t="str">
        <f t="shared" si="24"/>
        <v/>
      </c>
      <c r="AV15" s="26"/>
      <c r="AW15" s="26"/>
      <c r="AX15" s="26"/>
      <c r="AY15" s="21" t="str">
        <f t="shared" si="26"/>
        <v/>
      </c>
      <c r="AZ15" s="26"/>
      <c r="BA15" s="26"/>
      <c r="BB15" s="26"/>
      <c r="BC15" s="21" t="str">
        <f t="shared" si="27"/>
        <v/>
      </c>
      <c r="BD15" s="21" t="str">
        <f t="shared" si="25"/>
        <v/>
      </c>
      <c r="BE15" s="21" t="str">
        <f t="shared" si="28"/>
        <v/>
      </c>
      <c r="BF15" s="25" t="s">
        <v>70</v>
      </c>
    </row>
    <row r="16" spans="1:61" x14ac:dyDescent="0.2">
      <c r="A16" s="12" t="str">
        <f t="shared" si="0"/>
        <v/>
      </c>
      <c r="B16" s="12"/>
      <c r="C16" s="12" t="str">
        <f t="shared" si="1"/>
        <v/>
      </c>
      <c r="D16" s="12" t="str">
        <f t="shared" si="2"/>
        <v/>
      </c>
      <c r="E16" s="11"/>
      <c r="F16" s="12" t="str">
        <f t="shared" si="3"/>
        <v/>
      </c>
      <c r="G16" s="12" t="str">
        <f t="shared" si="4"/>
        <v/>
      </c>
      <c r="H16" s="12" t="str">
        <f t="shared" si="5"/>
        <v/>
      </c>
      <c r="I16" s="24"/>
      <c r="J16" s="12" t="str">
        <f t="shared" si="6"/>
        <v/>
      </c>
      <c r="K16" s="22"/>
      <c r="L16" s="22"/>
      <c r="M16" s="22"/>
      <c r="N16" s="22"/>
      <c r="O16" s="22"/>
      <c r="P16" s="22"/>
      <c r="Q16" s="22"/>
      <c r="R16" s="22"/>
      <c r="S16" s="22"/>
      <c r="T16" s="15" t="str">
        <f t="shared" si="7"/>
        <v/>
      </c>
      <c r="U16" s="15" t="str">
        <f t="shared" si="7"/>
        <v/>
      </c>
      <c r="V16" s="15" t="str">
        <f t="shared" si="7"/>
        <v/>
      </c>
      <c r="W16" s="16" t="str">
        <f t="shared" si="8"/>
        <v/>
      </c>
      <c r="X16" s="16" t="str">
        <f t="shared" si="8"/>
        <v/>
      </c>
      <c r="Y16" s="16" t="str">
        <f t="shared" si="8"/>
        <v/>
      </c>
      <c r="Z16" s="17" t="str">
        <f t="shared" si="9"/>
        <v/>
      </c>
      <c r="AA16" s="18" t="str">
        <f t="shared" si="10"/>
        <v/>
      </c>
      <c r="AB16" s="18" t="str">
        <f t="shared" si="11"/>
        <v/>
      </c>
      <c r="AC16" s="18" t="str">
        <f t="shared" si="11"/>
        <v/>
      </c>
      <c r="AD16" s="18" t="str">
        <f t="shared" si="11"/>
        <v/>
      </c>
      <c r="AE16" s="18" t="str">
        <f t="shared" si="12"/>
        <v/>
      </c>
      <c r="AF16" s="18" t="str">
        <f t="shared" si="13"/>
        <v/>
      </c>
      <c r="AG16" s="19" t="str">
        <f t="shared" si="14"/>
        <v/>
      </c>
      <c r="AH16" s="19" t="str">
        <f t="shared" si="14"/>
        <v/>
      </c>
      <c r="AI16" s="19" t="str">
        <f t="shared" si="14"/>
        <v/>
      </c>
      <c r="AJ16" s="19" t="str">
        <f t="shared" si="15"/>
        <v/>
      </c>
      <c r="AK16" s="20" t="str">
        <f t="shared" si="16"/>
        <v/>
      </c>
      <c r="AL16" s="20" t="str">
        <f t="shared" si="17"/>
        <v/>
      </c>
      <c r="AM16" s="20" t="str">
        <f t="shared" si="17"/>
        <v/>
      </c>
      <c r="AN16" s="20" t="str">
        <f t="shared" si="17"/>
        <v/>
      </c>
      <c r="AO16" s="20" t="str">
        <f t="shared" si="18"/>
        <v/>
      </c>
      <c r="AP16" s="20" t="str">
        <f t="shared" si="19"/>
        <v/>
      </c>
      <c r="AQ16" s="20" t="str">
        <f t="shared" si="20"/>
        <v/>
      </c>
      <c r="AR16" s="20" t="str">
        <f t="shared" si="21"/>
        <v/>
      </c>
      <c r="AS16" s="20" t="str">
        <f t="shared" si="22"/>
        <v/>
      </c>
      <c r="AT16" s="20" t="str">
        <f t="shared" si="23"/>
        <v/>
      </c>
      <c r="AU16" s="20" t="str">
        <f t="shared" si="24"/>
        <v/>
      </c>
      <c r="AV16" s="26"/>
      <c r="AW16" s="26"/>
      <c r="AX16" s="26"/>
      <c r="AY16" s="21" t="str">
        <f t="shared" si="26"/>
        <v/>
      </c>
      <c r="AZ16" s="26"/>
      <c r="BA16" s="26"/>
      <c r="BB16" s="26"/>
      <c r="BC16" s="21" t="str">
        <f t="shared" si="27"/>
        <v/>
      </c>
      <c r="BD16" s="21" t="str">
        <f t="shared" si="25"/>
        <v/>
      </c>
      <c r="BE16" s="21" t="str">
        <f t="shared" si="28"/>
        <v/>
      </c>
      <c r="BF16" s="25" t="s">
        <v>70</v>
      </c>
    </row>
    <row r="17" spans="1:59" x14ac:dyDescent="0.2">
      <c r="A17" s="12" t="str">
        <f t="shared" si="0"/>
        <v/>
      </c>
      <c r="B17" s="12"/>
      <c r="C17" s="12" t="str">
        <f t="shared" si="1"/>
        <v/>
      </c>
      <c r="D17" s="12" t="str">
        <f t="shared" si="2"/>
        <v/>
      </c>
      <c r="E17" s="11"/>
      <c r="F17" s="12" t="str">
        <f t="shared" si="3"/>
        <v/>
      </c>
      <c r="G17" s="12" t="str">
        <f t="shared" si="4"/>
        <v/>
      </c>
      <c r="H17" s="12" t="str">
        <f t="shared" si="5"/>
        <v/>
      </c>
      <c r="I17" s="24"/>
      <c r="J17" s="12" t="str">
        <f t="shared" si="6"/>
        <v/>
      </c>
      <c r="K17" s="26"/>
      <c r="L17" s="26"/>
      <c r="M17" s="26"/>
      <c r="N17" s="26"/>
      <c r="O17" s="26"/>
      <c r="P17" s="26"/>
      <c r="Q17" s="26"/>
      <c r="R17" s="26"/>
      <c r="S17" s="26"/>
      <c r="T17" s="15" t="str">
        <f t="shared" si="7"/>
        <v/>
      </c>
      <c r="U17" s="15" t="str">
        <f t="shared" si="7"/>
        <v/>
      </c>
      <c r="V17" s="15" t="str">
        <f t="shared" si="7"/>
        <v/>
      </c>
      <c r="W17" s="16" t="str">
        <f t="shared" si="8"/>
        <v/>
      </c>
      <c r="X17" s="16" t="str">
        <f t="shared" si="8"/>
        <v/>
      </c>
      <c r="Y17" s="16" t="str">
        <f t="shared" si="8"/>
        <v/>
      </c>
      <c r="Z17" s="17" t="str">
        <f t="shared" si="9"/>
        <v/>
      </c>
      <c r="AA17" s="18" t="str">
        <f t="shared" si="10"/>
        <v/>
      </c>
      <c r="AB17" s="18" t="str">
        <f t="shared" si="11"/>
        <v/>
      </c>
      <c r="AC17" s="18" t="str">
        <f t="shared" si="11"/>
        <v/>
      </c>
      <c r="AD17" s="18" t="str">
        <f t="shared" si="11"/>
        <v/>
      </c>
      <c r="AE17" s="18" t="str">
        <f t="shared" si="12"/>
        <v/>
      </c>
      <c r="AF17" s="18" t="str">
        <f t="shared" si="13"/>
        <v/>
      </c>
      <c r="AG17" s="19" t="str">
        <f t="shared" si="14"/>
        <v/>
      </c>
      <c r="AH17" s="19" t="str">
        <f t="shared" si="14"/>
        <v/>
      </c>
      <c r="AI17" s="19" t="str">
        <f t="shared" si="14"/>
        <v/>
      </c>
      <c r="AJ17" s="19" t="str">
        <f t="shared" si="15"/>
        <v/>
      </c>
      <c r="AK17" s="20" t="str">
        <f t="shared" si="16"/>
        <v/>
      </c>
      <c r="AL17" s="20" t="str">
        <f t="shared" si="17"/>
        <v/>
      </c>
      <c r="AM17" s="20" t="str">
        <f t="shared" si="17"/>
        <v/>
      </c>
      <c r="AN17" s="20" t="str">
        <f t="shared" si="17"/>
        <v/>
      </c>
      <c r="AO17" s="20" t="str">
        <f t="shared" si="18"/>
        <v/>
      </c>
      <c r="AP17" s="20" t="str">
        <f t="shared" si="19"/>
        <v/>
      </c>
      <c r="AQ17" s="20" t="str">
        <f t="shared" si="20"/>
        <v/>
      </c>
      <c r="AR17" s="20" t="str">
        <f t="shared" si="21"/>
        <v/>
      </c>
      <c r="AS17" s="20" t="str">
        <f t="shared" si="22"/>
        <v/>
      </c>
      <c r="AT17" s="20" t="str">
        <f t="shared" si="23"/>
        <v/>
      </c>
      <c r="AU17" s="20" t="str">
        <f t="shared" si="24"/>
        <v/>
      </c>
      <c r="AV17" s="26"/>
      <c r="AW17" s="26"/>
      <c r="AX17" s="26"/>
      <c r="AY17" s="21" t="str">
        <f t="shared" si="26"/>
        <v/>
      </c>
      <c r="AZ17" s="26"/>
      <c r="BA17" s="26"/>
      <c r="BB17" s="26"/>
      <c r="BC17" s="21" t="str">
        <f t="shared" si="27"/>
        <v/>
      </c>
      <c r="BD17" s="21" t="str">
        <f t="shared" si="25"/>
        <v/>
      </c>
      <c r="BE17" s="21" t="str">
        <f t="shared" si="28"/>
        <v/>
      </c>
      <c r="BF17" s="25" t="s">
        <v>70</v>
      </c>
    </row>
    <row r="18" spans="1:59" x14ac:dyDescent="0.2">
      <c r="A18" s="12" t="str">
        <f t="shared" si="0"/>
        <v/>
      </c>
      <c r="B18" s="12"/>
      <c r="C18" s="12" t="str">
        <f t="shared" si="1"/>
        <v/>
      </c>
      <c r="D18" s="12" t="str">
        <f t="shared" si="2"/>
        <v/>
      </c>
      <c r="E18" s="11"/>
      <c r="F18" s="12" t="str">
        <f t="shared" si="3"/>
        <v/>
      </c>
      <c r="G18" s="12" t="str">
        <f t="shared" si="4"/>
        <v/>
      </c>
      <c r="H18" s="12" t="str">
        <f t="shared" si="5"/>
        <v/>
      </c>
      <c r="I18" s="24"/>
      <c r="J18" s="12" t="str">
        <f t="shared" si="6"/>
        <v/>
      </c>
      <c r="K18" s="26"/>
      <c r="L18" s="26"/>
      <c r="M18" s="26"/>
      <c r="N18" s="26"/>
      <c r="O18" s="26"/>
      <c r="P18" s="26"/>
      <c r="Q18" s="26"/>
      <c r="R18" s="26"/>
      <c r="S18" s="26"/>
      <c r="T18" s="15" t="str">
        <f t="shared" si="7"/>
        <v/>
      </c>
      <c r="U18" s="15" t="str">
        <f t="shared" si="7"/>
        <v/>
      </c>
      <c r="V18" s="15" t="str">
        <f t="shared" si="7"/>
        <v/>
      </c>
      <c r="W18" s="16" t="str">
        <f t="shared" si="8"/>
        <v/>
      </c>
      <c r="X18" s="16" t="str">
        <f t="shared" si="8"/>
        <v/>
      </c>
      <c r="Y18" s="16" t="str">
        <f t="shared" si="8"/>
        <v/>
      </c>
      <c r="Z18" s="17" t="str">
        <f t="shared" si="9"/>
        <v/>
      </c>
      <c r="AA18" s="18" t="str">
        <f t="shared" si="10"/>
        <v/>
      </c>
      <c r="AB18" s="18" t="str">
        <f t="shared" si="11"/>
        <v/>
      </c>
      <c r="AC18" s="18" t="str">
        <f t="shared" si="11"/>
        <v/>
      </c>
      <c r="AD18" s="18" t="str">
        <f t="shared" si="11"/>
        <v/>
      </c>
      <c r="AE18" s="18" t="str">
        <f t="shared" si="12"/>
        <v/>
      </c>
      <c r="AF18" s="18" t="str">
        <f t="shared" si="13"/>
        <v/>
      </c>
      <c r="AG18" s="19" t="str">
        <f t="shared" si="14"/>
        <v/>
      </c>
      <c r="AH18" s="19" t="str">
        <f t="shared" si="14"/>
        <v/>
      </c>
      <c r="AI18" s="19" t="str">
        <f t="shared" si="14"/>
        <v/>
      </c>
      <c r="AJ18" s="19" t="str">
        <f t="shared" si="15"/>
        <v/>
      </c>
      <c r="AK18" s="20" t="str">
        <f t="shared" si="16"/>
        <v/>
      </c>
      <c r="AL18" s="20" t="str">
        <f t="shared" si="17"/>
        <v/>
      </c>
      <c r="AM18" s="20" t="str">
        <f t="shared" si="17"/>
        <v/>
      </c>
      <c r="AN18" s="20" t="str">
        <f t="shared" si="17"/>
        <v/>
      </c>
      <c r="AO18" s="20" t="str">
        <f t="shared" si="18"/>
        <v/>
      </c>
      <c r="AP18" s="20" t="str">
        <f t="shared" si="19"/>
        <v/>
      </c>
      <c r="AQ18" s="20" t="str">
        <f t="shared" si="20"/>
        <v/>
      </c>
      <c r="AR18" s="20" t="str">
        <f t="shared" si="21"/>
        <v/>
      </c>
      <c r="AS18" s="20" t="str">
        <f t="shared" si="22"/>
        <v/>
      </c>
      <c r="AT18" s="20" t="str">
        <f t="shared" si="23"/>
        <v/>
      </c>
      <c r="AU18" s="20" t="str">
        <f t="shared" si="24"/>
        <v/>
      </c>
      <c r="AV18" s="26"/>
      <c r="AW18" s="26"/>
      <c r="AX18" s="26"/>
      <c r="AY18" s="21" t="str">
        <f t="shared" si="26"/>
        <v/>
      </c>
      <c r="AZ18" s="26"/>
      <c r="BA18" s="26"/>
      <c r="BB18" s="26"/>
      <c r="BC18" s="21" t="str">
        <f t="shared" si="27"/>
        <v/>
      </c>
      <c r="BD18" s="21" t="str">
        <f t="shared" si="25"/>
        <v/>
      </c>
      <c r="BE18" s="21" t="str">
        <f t="shared" si="28"/>
        <v/>
      </c>
      <c r="BF18" s="25" t="s">
        <v>70</v>
      </c>
    </row>
    <row r="19" spans="1:59" x14ac:dyDescent="0.2">
      <c r="A19" s="12" t="str">
        <f t="shared" si="0"/>
        <v>AE22EA.358NGLP.BTL C2</v>
      </c>
      <c r="B19" s="12"/>
      <c r="C19" s="12">
        <f t="shared" si="1"/>
        <v>1188</v>
      </c>
      <c r="D19" s="12" t="s">
        <v>6</v>
      </c>
      <c r="E19" s="11"/>
      <c r="F19" s="12">
        <f t="shared" si="3"/>
        <v>3</v>
      </c>
      <c r="G19" s="12" t="str">
        <f t="shared" si="4"/>
        <v>DMSO</v>
      </c>
      <c r="H19" s="12" t="s">
        <v>6</v>
      </c>
      <c r="I19" s="12" t="s">
        <v>68</v>
      </c>
      <c r="J19" s="12" t="s">
        <v>5</v>
      </c>
      <c r="K19" s="22">
        <v>1</v>
      </c>
      <c r="L19" s="22">
        <v>2</v>
      </c>
      <c r="M19" s="22">
        <v>1</v>
      </c>
      <c r="N19" s="22">
        <v>155</v>
      </c>
      <c r="O19" s="22">
        <v>135</v>
      </c>
      <c r="P19" s="22">
        <v>187</v>
      </c>
      <c r="Q19" s="22">
        <v>344</v>
      </c>
      <c r="R19" s="22">
        <v>363</v>
      </c>
      <c r="S19" s="22">
        <v>312</v>
      </c>
      <c r="T19" s="15">
        <f t="shared" si="7"/>
        <v>500</v>
      </c>
      <c r="U19" s="15">
        <f t="shared" si="7"/>
        <v>500</v>
      </c>
      <c r="V19" s="15">
        <f t="shared" si="7"/>
        <v>500</v>
      </c>
      <c r="W19" s="16">
        <f t="shared" si="8"/>
        <v>1.6919999999999999</v>
      </c>
      <c r="X19" s="16">
        <f t="shared" si="8"/>
        <v>1.734</v>
      </c>
      <c r="Y19" s="16">
        <f t="shared" si="8"/>
        <v>1.6279999999999999</v>
      </c>
      <c r="Z19" s="17">
        <f t="shared" si="9"/>
        <v>1.6846666666666668</v>
      </c>
      <c r="AA19" s="18">
        <f t="shared" si="10"/>
        <v>5.3379146989562677E-2</v>
      </c>
      <c r="AB19" s="18">
        <f t="shared" si="11"/>
        <v>81.475667189952901</v>
      </c>
      <c r="AC19" s="18">
        <f t="shared" si="11"/>
        <v>86.42072213500785</v>
      </c>
      <c r="AD19" s="18">
        <f t="shared" si="11"/>
        <v>73.940345368916795</v>
      </c>
      <c r="AE19" s="18">
        <f t="shared" si="12"/>
        <v>80.612244897959172</v>
      </c>
      <c r="AF19" s="18">
        <f t="shared" si="13"/>
        <v>6.2848289234178942</v>
      </c>
      <c r="AG19" s="19">
        <f t="shared" si="14"/>
        <v>68.8</v>
      </c>
      <c r="AH19" s="19">
        <f t="shared" si="14"/>
        <v>72.599999999999994</v>
      </c>
      <c r="AI19" s="19">
        <f t="shared" si="14"/>
        <v>62.4</v>
      </c>
      <c r="AJ19" s="19">
        <f t="shared" si="15"/>
        <v>67.933333333333323</v>
      </c>
      <c r="AK19" s="20">
        <f t="shared" si="16"/>
        <v>5.15493291259288</v>
      </c>
      <c r="AL19" s="20">
        <f t="shared" si="17"/>
        <v>91.489361702127653</v>
      </c>
      <c r="AM19" s="20">
        <f t="shared" si="17"/>
        <v>96.542553191489361</v>
      </c>
      <c r="AN19" s="20">
        <f t="shared" si="17"/>
        <v>82.978723404255319</v>
      </c>
      <c r="AO19" s="20">
        <f t="shared" si="18"/>
        <v>90.336879432624116</v>
      </c>
      <c r="AP19" s="20">
        <f t="shared" si="19"/>
        <v>6.85496397951181</v>
      </c>
      <c r="AQ19" s="20">
        <f t="shared" ref="AQ19:AS20" si="29">IFERROR(IF(AV19="","",AV19/AZ19*100),"")</f>
        <v>3</v>
      </c>
      <c r="AR19" s="20">
        <f t="shared" si="29"/>
        <v>1.5</v>
      </c>
      <c r="AS19" s="20">
        <f t="shared" si="29"/>
        <v>2.5</v>
      </c>
      <c r="AT19" s="20">
        <f>IFERROR(AVERAGE(AQ19:AS19),"")</f>
        <v>2.3333333333333335</v>
      </c>
      <c r="AU19" s="20">
        <f>IFERROR(STDEV(AQ19:AS19),"")</f>
        <v>0.76376261582597371</v>
      </c>
      <c r="AV19" s="14">
        <v>30</v>
      </c>
      <c r="AW19" s="14">
        <v>15</v>
      </c>
      <c r="AX19" s="14">
        <v>25</v>
      </c>
      <c r="AY19" s="21">
        <f t="shared" si="26"/>
        <v>70</v>
      </c>
      <c r="AZ19" s="22">
        <v>1000</v>
      </c>
      <c r="BA19" s="22">
        <v>1000</v>
      </c>
      <c r="BB19" s="22">
        <v>1000</v>
      </c>
      <c r="BC19" s="21">
        <f t="shared" si="27"/>
        <v>0</v>
      </c>
      <c r="BD19" s="21">
        <f t="shared" si="25"/>
        <v>70</v>
      </c>
      <c r="BE19" s="21">
        <f t="shared" si="28"/>
        <v>3000</v>
      </c>
      <c r="BF19" s="25">
        <v>5.0618054834400269E-18</v>
      </c>
      <c r="BG19" t="s">
        <v>78</v>
      </c>
    </row>
    <row r="20" spans="1:59" x14ac:dyDescent="0.2">
      <c r="A20" s="12" t="str">
        <f t="shared" si="0"/>
        <v>AE22EA.358NGLP.BTL C2</v>
      </c>
      <c r="B20" s="12"/>
      <c r="C20" s="12">
        <f t="shared" si="1"/>
        <v>1188</v>
      </c>
      <c r="D20" s="12" t="s">
        <v>6</v>
      </c>
      <c r="E20" s="11"/>
      <c r="F20" s="12">
        <f t="shared" si="3"/>
        <v>3</v>
      </c>
      <c r="G20" s="12" t="str">
        <f t="shared" si="4"/>
        <v>DMSO</v>
      </c>
      <c r="H20" s="12" t="s">
        <v>6</v>
      </c>
      <c r="I20" s="12" t="s">
        <v>69</v>
      </c>
      <c r="J20" s="12" t="s">
        <v>5</v>
      </c>
      <c r="K20" s="22">
        <v>0</v>
      </c>
      <c r="L20" s="22">
        <v>0</v>
      </c>
      <c r="M20" s="22">
        <v>0</v>
      </c>
      <c r="N20" s="22">
        <v>220</v>
      </c>
      <c r="O20" s="22">
        <v>234</v>
      </c>
      <c r="P20" s="22">
        <v>247</v>
      </c>
      <c r="Q20" s="22">
        <v>280</v>
      </c>
      <c r="R20" s="22">
        <v>266</v>
      </c>
      <c r="S20" s="22">
        <v>253</v>
      </c>
      <c r="T20" s="15">
        <f t="shared" si="7"/>
        <v>500</v>
      </c>
      <c r="U20" s="15">
        <f t="shared" si="7"/>
        <v>500</v>
      </c>
      <c r="V20" s="15">
        <f t="shared" si="7"/>
        <v>500</v>
      </c>
      <c r="W20" s="16">
        <f t="shared" si="8"/>
        <v>1.56</v>
      </c>
      <c r="X20" s="16">
        <f t="shared" si="8"/>
        <v>1.532</v>
      </c>
      <c r="Y20" s="16">
        <f t="shared" si="8"/>
        <v>1.506</v>
      </c>
      <c r="Z20" s="17">
        <f t="shared" si="9"/>
        <v>1.5326666666666666</v>
      </c>
      <c r="AA20" s="18">
        <f t="shared" si="10"/>
        <v>2.7006172134038817E-2</v>
      </c>
      <c r="AB20" s="18">
        <f t="shared" si="11"/>
        <v>65.934065934065941</v>
      </c>
      <c r="AC20" s="18">
        <f t="shared" si="11"/>
        <v>62.637362637362649</v>
      </c>
      <c r="AD20" s="18">
        <f t="shared" si="11"/>
        <v>59.576138147566724</v>
      </c>
      <c r="AE20" s="18">
        <f t="shared" si="12"/>
        <v>62.715855572998436</v>
      </c>
      <c r="AF20" s="18">
        <f t="shared" si="13"/>
        <v>3.1796905966293725</v>
      </c>
      <c r="AG20" s="19">
        <f t="shared" si="14"/>
        <v>56.000000000000007</v>
      </c>
      <c r="AH20" s="19">
        <f t="shared" si="14"/>
        <v>53.2</v>
      </c>
      <c r="AI20" s="19">
        <f t="shared" si="14"/>
        <v>50.6</v>
      </c>
      <c r="AJ20" s="19">
        <f t="shared" si="15"/>
        <v>53.266666666666673</v>
      </c>
      <c r="AK20" s="20">
        <f t="shared" si="16"/>
        <v>2.7006172134038819</v>
      </c>
      <c r="AL20" s="20">
        <f t="shared" si="17"/>
        <v>74.468085106382986</v>
      </c>
      <c r="AM20" s="20">
        <f t="shared" si="17"/>
        <v>70.744680851063833</v>
      </c>
      <c r="AN20" s="20">
        <f t="shared" si="17"/>
        <v>67.287234042553195</v>
      </c>
      <c r="AO20" s="20">
        <f t="shared" si="18"/>
        <v>70.833333333333343</v>
      </c>
      <c r="AP20" s="20">
        <f t="shared" si="19"/>
        <v>3.5912462944200541</v>
      </c>
      <c r="AQ20" s="20" t="str">
        <f t="shared" si="29"/>
        <v/>
      </c>
      <c r="AR20" s="20" t="str">
        <f t="shared" si="29"/>
        <v/>
      </c>
      <c r="AS20" s="20" t="str">
        <f t="shared" si="29"/>
        <v/>
      </c>
      <c r="AT20" s="20" t="str">
        <f>IFERROR(AVERAGE(AQ20:AS20),"")</f>
        <v/>
      </c>
      <c r="AU20" s="20" t="str">
        <f>IFERROR(STDEV(AQ20:AS20),"")</f>
        <v/>
      </c>
      <c r="AV20" s="14"/>
      <c r="AW20" s="14"/>
      <c r="AX20" s="14"/>
      <c r="AY20" s="21" t="str">
        <f t="shared" si="26"/>
        <v/>
      </c>
      <c r="AZ20" s="22"/>
      <c r="BA20" s="22"/>
      <c r="BB20" s="22"/>
      <c r="BC20" s="21" t="str">
        <f t="shared" si="27"/>
        <v/>
      </c>
      <c r="BD20" s="21" t="str">
        <f t="shared" si="25"/>
        <v/>
      </c>
      <c r="BE20" s="21" t="str">
        <f t="shared" si="28"/>
        <v/>
      </c>
      <c r="BF20" s="25" t="str">
        <f>IFERROR(LOOKUP($BD$6,$A$26:$A$40,$AC$26:$AC$40),"")</f>
        <v/>
      </c>
    </row>
    <row r="21" spans="1:59" x14ac:dyDescent="0.2">
      <c r="BF21" s="4"/>
    </row>
  </sheetData>
  <mergeCells count="1">
    <mergeCell ref="B1:D1"/>
  </mergeCells>
  <conditionalFormatting sqref="AL5:AO20">
    <cfRule type="cellIs" dxfId="2" priority="3" stopIfTrue="1" operator="lessThan">
      <formula>40</formula>
    </cfRule>
  </conditionalFormatting>
  <conditionalFormatting sqref="BF5 B1 H1:H2 A5:BE20">
    <cfRule type="cellIs" dxfId="1" priority="2" stopIfTrue="1" operator="equal">
      <formula>149.4</formula>
    </cfRule>
  </conditionalFormatting>
  <conditionalFormatting sqref="BF6:BF20">
    <cfRule type="cellIs" dxfId="0" priority="1" operator="lessThan">
      <formula>0.05</formula>
    </cfRule>
  </conditionalFormatting>
  <dataValidations count="2">
    <dataValidation type="list" allowBlank="1" showInputMessage="1" showErrorMessage="1" sqref="H3" xr:uid="{00000000-0002-0000-0000-000000000000}">
      <formula1>"%,mg/mL,ug/mL"</formula1>
    </dataValidation>
    <dataValidation type="list" allowBlank="1" showInputMessage="1" showErrorMessage="1" sqref="B3" xr:uid="{00000000-0002-0000-0000-000001000000}">
      <formula1>"48,72"</formula1>
    </dataValidation>
  </dataValidation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Hoffmann</dc:creator>
  <cp:lastModifiedBy>Sebastian Hoffmann</cp:lastModifiedBy>
  <dcterms:created xsi:type="dcterms:W3CDTF">2016-08-17T10:10:08Z</dcterms:created>
  <dcterms:modified xsi:type="dcterms:W3CDTF">2019-03-26T07:14:40Z</dcterms:modified>
</cp:coreProperties>
</file>